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0640" windowHeight="11760" tabRatio="838"/>
  </bookViews>
  <sheets>
    <sheet name="primer ejercicio" sheetId="15" r:id="rId1"/>
    <sheet name="Mi agenda " sheetId="1" r:id="rId2"/>
    <sheet name="Mujeres " sheetId="5" r:id="rId3"/>
    <sheet name="Hombres" sheetId="4" r:id="rId4"/>
    <sheet name="Mayores de edad " sheetId="6" r:id="rId5"/>
    <sheet name="Menores de edad " sheetId="7" r:id="rId6"/>
    <sheet name="Mujeres menores " sheetId="8" r:id="rId7"/>
    <sheet name="Hombres menores " sheetId="9" r:id="rId8"/>
    <sheet name="EDAD" sheetId="10" r:id="rId9"/>
    <sheet name="ESTATURA " sheetId="11" r:id="rId10"/>
    <sheet name="histograma" sheetId="12" r:id="rId11"/>
    <sheet name="inventario " sheetId="13" r:id="rId12"/>
  </sheets>
  <definedNames>
    <definedName name="_xlnm._FilterDatabase" localSheetId="3" hidden="1">Hombres!$B$8:$J$18</definedName>
    <definedName name="_xlnm._FilterDatabase" localSheetId="2" hidden="1">'Mujeres '!$B$8:$J$18</definedName>
  </definedNames>
  <calcPr calcId="125725"/>
</workbook>
</file>

<file path=xl/calcChain.xml><?xml version="1.0" encoding="utf-8"?>
<calcChain xmlns="http://schemas.openxmlformats.org/spreadsheetml/2006/main">
  <c r="G6" i="1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H26"/>
  <c r="D4" i="12"/>
  <c r="G4"/>
  <c r="G5"/>
  <c r="W5"/>
  <c r="W7" s="1"/>
  <c r="G6"/>
  <c r="W6"/>
  <c r="D7"/>
  <c r="G7"/>
  <c r="G8"/>
  <c r="G9"/>
  <c r="G10"/>
  <c r="G11"/>
  <c r="B12"/>
  <c r="D6" s="1"/>
  <c r="D5" l="1"/>
  <c r="D11"/>
  <c r="D10"/>
  <c r="D9"/>
  <c r="D8"/>
  <c r="P3" i="11" l="1"/>
  <c r="F4"/>
  <c r="G4"/>
  <c r="P4"/>
  <c r="C5"/>
  <c r="F5"/>
  <c r="G5"/>
  <c r="P5"/>
  <c r="C6"/>
  <c r="C7" s="1"/>
  <c r="C8" s="1"/>
  <c r="F6"/>
  <c r="G6"/>
  <c r="F7"/>
  <c r="G7" s="1"/>
  <c r="F8"/>
  <c r="G8"/>
  <c r="F13"/>
  <c r="B17"/>
  <c r="B18"/>
  <c r="B19"/>
  <c r="B20"/>
  <c r="B21"/>
  <c r="D3" i="10"/>
  <c r="E3"/>
  <c r="G3"/>
  <c r="D4"/>
  <c r="E4" s="1"/>
  <c r="E5" s="1"/>
  <c r="E6" s="1"/>
  <c r="G4"/>
  <c r="G7" s="1"/>
  <c r="G8" s="1"/>
  <c r="D5"/>
  <c r="G5"/>
  <c r="D6"/>
  <c r="G6"/>
  <c r="H8"/>
  <c r="H10"/>
  <c r="D5" i="11" l="1"/>
  <c r="E5" s="1"/>
  <c r="D6"/>
  <c r="D8"/>
  <c r="F12"/>
  <c r="D4"/>
  <c r="D7"/>
  <c r="G9"/>
  <c r="G10" s="1"/>
  <c r="C20"/>
  <c r="D20" s="1"/>
  <c r="E20" s="1"/>
  <c r="H12" i="10"/>
  <c r="C19" i="11" l="1"/>
  <c r="D19" s="1"/>
  <c r="E19" s="1"/>
  <c r="C17"/>
  <c r="C18"/>
  <c r="D18" s="1"/>
  <c r="E18" s="1"/>
  <c r="C21"/>
  <c r="D21" s="1"/>
  <c r="E21" s="1"/>
  <c r="E6"/>
  <c r="E7" s="1"/>
  <c r="E8" s="1"/>
  <c r="D17" l="1"/>
  <c r="C22"/>
  <c r="E17" l="1"/>
  <c r="E22" s="1"/>
  <c r="H18" s="1"/>
  <c r="H20" s="1"/>
  <c r="H22" s="1"/>
  <c r="D22"/>
</calcChain>
</file>

<file path=xl/sharedStrings.xml><?xml version="1.0" encoding="utf-8"?>
<sst xmlns="http://schemas.openxmlformats.org/spreadsheetml/2006/main" count="848" uniqueCount="300">
  <si>
    <t>"MI AGENDA"</t>
  </si>
  <si>
    <t>No</t>
  </si>
  <si>
    <t xml:space="preserve">Nombre </t>
  </si>
  <si>
    <t xml:space="preserve">Apellido materno </t>
  </si>
  <si>
    <t xml:space="preserve">Apellido paterno </t>
  </si>
  <si>
    <t>Edad</t>
  </si>
  <si>
    <t>Sexo</t>
  </si>
  <si>
    <t>Dirección</t>
  </si>
  <si>
    <t xml:space="preserve">Promedio </t>
  </si>
  <si>
    <t xml:space="preserve">Teléfono </t>
  </si>
  <si>
    <t>José</t>
  </si>
  <si>
    <t xml:space="preserve">Mario </t>
  </si>
  <si>
    <t xml:space="preserve">Ana </t>
  </si>
  <si>
    <t xml:space="preserve">Maria </t>
  </si>
  <si>
    <t xml:space="preserve">Miguel </t>
  </si>
  <si>
    <t xml:space="preserve">Jesús </t>
  </si>
  <si>
    <t xml:space="preserve">Ruth </t>
  </si>
  <si>
    <t xml:space="preserve">Paola </t>
  </si>
  <si>
    <t xml:space="preserve">Alicia </t>
  </si>
  <si>
    <t xml:space="preserve">Julian </t>
  </si>
  <si>
    <t xml:space="preserve">Herrera  </t>
  </si>
  <si>
    <t xml:space="preserve">Iglesias </t>
  </si>
  <si>
    <t xml:space="preserve">Diaz </t>
  </si>
  <si>
    <t xml:space="preserve">Hernandez </t>
  </si>
  <si>
    <t xml:space="preserve">Duarte </t>
  </si>
  <si>
    <t xml:space="preserve">Martinez </t>
  </si>
  <si>
    <t>Ramirez</t>
  </si>
  <si>
    <t xml:space="preserve">Rodriguez </t>
  </si>
  <si>
    <t xml:space="preserve">Serrano </t>
  </si>
  <si>
    <t xml:space="preserve">Vasquez </t>
  </si>
  <si>
    <t xml:space="preserve">Morón </t>
  </si>
  <si>
    <t>Perez</t>
  </si>
  <si>
    <t>Sanchez</t>
  </si>
  <si>
    <t>Contreras</t>
  </si>
  <si>
    <t>Salas</t>
  </si>
  <si>
    <t>Albeldaño</t>
  </si>
  <si>
    <t xml:space="preserve">Zuñiga </t>
  </si>
  <si>
    <t>M</t>
  </si>
  <si>
    <t>F</t>
  </si>
  <si>
    <t>4-20-13-12</t>
  </si>
  <si>
    <t>4-20-35-34</t>
  </si>
  <si>
    <t>4-20-16-20</t>
  </si>
  <si>
    <t>4-20-56-78</t>
  </si>
  <si>
    <t>4-20-98-99</t>
  </si>
  <si>
    <t>4-20-45-67</t>
  </si>
  <si>
    <t>4-20-45-87</t>
  </si>
  <si>
    <t>4-20-76-32</t>
  </si>
  <si>
    <t>4-20-62-31</t>
  </si>
  <si>
    <t>4-20-31-40</t>
  </si>
  <si>
    <t>8.6</t>
  </si>
  <si>
    <t>9.4</t>
  </si>
  <si>
    <t>9.9</t>
  </si>
  <si>
    <t>8.9</t>
  </si>
  <si>
    <t>7.8</t>
  </si>
  <si>
    <t>9.8</t>
  </si>
  <si>
    <t>9.5</t>
  </si>
  <si>
    <t>9.6</t>
  </si>
  <si>
    <t>8.7</t>
  </si>
  <si>
    <t>Prol. Otilio Gonzales #4250 Col. San Javier CP. 25056</t>
  </si>
  <si>
    <t>Avenida Revolucion Social #324 Col. Flores Magon CP. 25124</t>
  </si>
  <si>
    <t>Calle 12 #1148 Col. Brisas Poniente CP. 25169</t>
  </si>
  <si>
    <t>Prol. Urdiñola #3240 Col. Meza de lourdes CP. 25070</t>
  </si>
  <si>
    <t>Emilio Carranza #1234 Col. Los claveles CP. 25090</t>
  </si>
  <si>
    <t>Ampliación Benito Juarez  #3567 Col. Las torres CP. 25089</t>
  </si>
  <si>
    <t xml:space="preserve">Calle 24 #256 Col. Magisterio CP. 25060 </t>
  </si>
  <si>
    <t>Los Buitres #345 Col. Los Pelicanos CP. 25046</t>
  </si>
  <si>
    <t>Avenida las torres #678 Col. Las margaritas CP. 25067</t>
  </si>
  <si>
    <t>Universidad Pueblo #126 Col. Sierras del Norte CP. 25080</t>
  </si>
  <si>
    <t xml:space="preserve">Mediana </t>
  </si>
  <si>
    <t xml:space="preserve">Moda </t>
  </si>
  <si>
    <t>Media aritmetica</t>
  </si>
  <si>
    <t xml:space="preserve"> </t>
  </si>
  <si>
    <t>FORMULA</t>
  </si>
  <si>
    <t>Ha</t>
  </si>
  <si>
    <t>h</t>
  </si>
  <si>
    <t>Fa</t>
  </si>
  <si>
    <t>fi</t>
  </si>
  <si>
    <t xml:space="preserve">Edad </t>
  </si>
  <si>
    <t xml:space="preserve">DATOS NO AGRUPADOS </t>
  </si>
  <si>
    <t xml:space="preserve">de variacion </t>
  </si>
  <si>
    <t>coeficiente</t>
  </si>
  <si>
    <t>estandar</t>
  </si>
  <si>
    <t>desviacion</t>
  </si>
  <si>
    <t xml:space="preserve">varianza </t>
  </si>
  <si>
    <t>(Xi-Xm)2*fi</t>
  </si>
  <si>
    <t>(Xi-Xm)2</t>
  </si>
  <si>
    <t>Xi-Xm</t>
  </si>
  <si>
    <t>X</t>
  </si>
  <si>
    <t>rango</t>
  </si>
  <si>
    <t xml:space="preserve">dispersion </t>
  </si>
  <si>
    <t xml:space="preserve">medidas de </t>
  </si>
  <si>
    <t xml:space="preserve">MODA </t>
  </si>
  <si>
    <t xml:space="preserve">MEDIANA </t>
  </si>
  <si>
    <t>INTER.modal</t>
  </si>
  <si>
    <t>Media aritmetica (xm)</t>
  </si>
  <si>
    <t>1.74-1.79</t>
  </si>
  <si>
    <t>1.68-1.73</t>
  </si>
  <si>
    <t>1.62-1.67</t>
  </si>
  <si>
    <t xml:space="preserve">RANGO </t>
  </si>
  <si>
    <t>1.56-1.61</t>
  </si>
  <si>
    <t xml:space="preserve">CLASE </t>
  </si>
  <si>
    <t>1.50-1.55</t>
  </si>
  <si>
    <t>AMPLITUD</t>
  </si>
  <si>
    <t>Fx</t>
  </si>
  <si>
    <t>x</t>
  </si>
  <si>
    <t>Ni</t>
  </si>
  <si>
    <t>ni</t>
  </si>
  <si>
    <t>Fi</t>
  </si>
  <si>
    <t>Xi</t>
  </si>
  <si>
    <t xml:space="preserve">DATOS AGRUPADOS </t>
  </si>
  <si>
    <t xml:space="preserve">n  </t>
  </si>
  <si>
    <t>36-39</t>
  </si>
  <si>
    <t>33-36</t>
  </si>
  <si>
    <t>27,1</t>
  </si>
  <si>
    <t>34,8</t>
  </si>
  <si>
    <t>28,7</t>
  </si>
  <si>
    <t>26,8</t>
  </si>
  <si>
    <t>29,6</t>
  </si>
  <si>
    <t>33,5</t>
  </si>
  <si>
    <t>37,5</t>
  </si>
  <si>
    <t>21,8</t>
  </si>
  <si>
    <t>29,5</t>
  </si>
  <si>
    <t>20,6</t>
  </si>
  <si>
    <t>23,5</t>
  </si>
  <si>
    <t>29,2</t>
  </si>
  <si>
    <t>36,8</t>
  </si>
  <si>
    <t>30-33</t>
  </si>
  <si>
    <t>28,3</t>
  </si>
  <si>
    <t>21,2</t>
  </si>
  <si>
    <t>24,5</t>
  </si>
  <si>
    <t>29,3</t>
  </si>
  <si>
    <t>34,6</t>
  </si>
  <si>
    <t>26,9</t>
  </si>
  <si>
    <t>28,4</t>
  </si>
  <si>
    <t>21,3</t>
  </si>
  <si>
    <t>35,4</t>
  </si>
  <si>
    <t>15,2</t>
  </si>
  <si>
    <t>32,5</t>
  </si>
  <si>
    <t>27-30</t>
  </si>
  <si>
    <t>38,4</t>
  </si>
  <si>
    <t>23,6</t>
  </si>
  <si>
    <t>34,5</t>
  </si>
  <si>
    <t>25,4</t>
  </si>
  <si>
    <t>28,1</t>
  </si>
  <si>
    <t>24,8</t>
  </si>
  <si>
    <t>28,9</t>
  </si>
  <si>
    <t>24-27</t>
  </si>
  <si>
    <t>CLASE</t>
  </si>
  <si>
    <t>17,3</t>
  </si>
  <si>
    <t>21,9</t>
  </si>
  <si>
    <t>29,4</t>
  </si>
  <si>
    <t>33,7</t>
  </si>
  <si>
    <t>27,3</t>
  </si>
  <si>
    <t>26,4</t>
  </si>
  <si>
    <t>23,9</t>
  </si>
  <si>
    <t>30,2</t>
  </si>
  <si>
    <t>32,7</t>
  </si>
  <si>
    <t>21-24</t>
  </si>
  <si>
    <t>24,6</t>
  </si>
  <si>
    <t>36,9</t>
  </si>
  <si>
    <t>33,2</t>
  </si>
  <si>
    <t>31,3</t>
  </si>
  <si>
    <t>22,7</t>
  </si>
  <si>
    <t>22,2</t>
  </si>
  <si>
    <t>27,5</t>
  </si>
  <si>
    <t>34,1</t>
  </si>
  <si>
    <t>18,6</t>
  </si>
  <si>
    <t>18-21</t>
  </si>
  <si>
    <t>15-18</t>
  </si>
  <si>
    <t xml:space="preserve">total </t>
  </si>
  <si>
    <t>$300</t>
  </si>
  <si>
    <t xml:space="preserve">Zapatos </t>
  </si>
  <si>
    <t>$350</t>
  </si>
  <si>
    <t>Tennis</t>
  </si>
  <si>
    <t>$140</t>
  </si>
  <si>
    <t xml:space="preserve">Playeras Deportivas </t>
  </si>
  <si>
    <t>$130</t>
  </si>
  <si>
    <t>Blusas Deportivvas</t>
  </si>
  <si>
    <t>$180</t>
  </si>
  <si>
    <t>Pijamas Caballeros</t>
  </si>
  <si>
    <t>$175</t>
  </si>
  <si>
    <t xml:space="preserve">Pijamas Dama </t>
  </si>
  <si>
    <t>$230</t>
  </si>
  <si>
    <t>Sudaderas c/cierre</t>
  </si>
  <si>
    <t>Sudaderas s/gorro</t>
  </si>
  <si>
    <t>$200</t>
  </si>
  <si>
    <t xml:space="preserve">Sudaderas </t>
  </si>
  <si>
    <t>$280</t>
  </si>
  <si>
    <t>Chamarras</t>
  </si>
  <si>
    <t>$250</t>
  </si>
  <si>
    <t>Abrigos</t>
  </si>
  <si>
    <t>$80</t>
  </si>
  <si>
    <t>Camisetas</t>
  </si>
  <si>
    <t>$67</t>
  </si>
  <si>
    <t>Ropa de bebe</t>
  </si>
  <si>
    <t>$14</t>
  </si>
  <si>
    <t>Ropa interior</t>
  </si>
  <si>
    <t>$23</t>
  </si>
  <si>
    <t>Calcetas</t>
  </si>
  <si>
    <t>$100</t>
  </si>
  <si>
    <t>Pans</t>
  </si>
  <si>
    <t xml:space="preserve">Pantalon mezclilla </t>
  </si>
  <si>
    <t>$120</t>
  </si>
  <si>
    <t>Camisas</t>
  </si>
  <si>
    <t>Blusas</t>
  </si>
  <si>
    <t>Blusas manga corta</t>
  </si>
  <si>
    <t>Ganancia Total</t>
  </si>
  <si>
    <t xml:space="preserve">Inversion </t>
  </si>
  <si>
    <t xml:space="preserve">P. Venta </t>
  </si>
  <si>
    <t xml:space="preserve">Cantidad </t>
  </si>
  <si>
    <t>%Ganancia</t>
  </si>
  <si>
    <t>P. Compra</t>
  </si>
  <si>
    <t>Producto</t>
  </si>
  <si>
    <t>No.</t>
  </si>
  <si>
    <t>INVENTARIO</t>
  </si>
  <si>
    <t xml:space="preserve">PUNTAJE </t>
  </si>
  <si>
    <t>INDICADOR 10</t>
  </si>
  <si>
    <t>10 - CLASE</t>
  </si>
  <si>
    <t>SEGUNDA PARTE</t>
  </si>
  <si>
    <t>INDICADOR 9</t>
  </si>
  <si>
    <t>9 - CLASE</t>
  </si>
  <si>
    <t>INDICADOR 8</t>
  </si>
  <si>
    <t>8 - CLASE</t>
  </si>
  <si>
    <t>INDICADOR 7</t>
  </si>
  <si>
    <t>7 - CLASE</t>
  </si>
  <si>
    <t>INDICADOR 6</t>
  </si>
  <si>
    <t>6 - CLASE</t>
  </si>
  <si>
    <t>INDICADOR 5</t>
  </si>
  <si>
    <t>5 - CLASE</t>
  </si>
  <si>
    <t xml:space="preserve">PRIMERA PARTE </t>
  </si>
  <si>
    <t>INDICADOR 4</t>
  </si>
  <si>
    <t>4 - CLASE</t>
  </si>
  <si>
    <t>INDICADOR 3</t>
  </si>
  <si>
    <t>3 - CLASE</t>
  </si>
  <si>
    <t xml:space="preserve">INDICADOR 2 </t>
  </si>
  <si>
    <t>2 - CLASE</t>
  </si>
  <si>
    <t>INDICADOR 1</t>
  </si>
  <si>
    <t>1 - CLASE</t>
  </si>
  <si>
    <t>EXAMEN 4</t>
  </si>
  <si>
    <t>EXAMEN 3</t>
  </si>
  <si>
    <t>EXAMEN 2</t>
  </si>
  <si>
    <t>EXAMEN 1</t>
  </si>
  <si>
    <t>EJERCICIO 5</t>
  </si>
  <si>
    <t>EJERCICIO 4</t>
  </si>
  <si>
    <t>EJERCICIO 3</t>
  </si>
  <si>
    <t>EJERCICIO 2</t>
  </si>
  <si>
    <t>EJERCICIO 1</t>
  </si>
  <si>
    <t>TOTALES</t>
  </si>
  <si>
    <t>HORAS</t>
  </si>
  <si>
    <t>SECUNDARIA</t>
  </si>
  <si>
    <t>20 - AÑO</t>
  </si>
  <si>
    <t>agosto</t>
  </si>
  <si>
    <t>EJERCICIO 20</t>
  </si>
  <si>
    <t xml:space="preserve">PRIMARIA </t>
  </si>
  <si>
    <t>19 - AÑO</t>
  </si>
  <si>
    <t>julio</t>
  </si>
  <si>
    <t>EJERCICIO 19</t>
  </si>
  <si>
    <t>PREPARATORIA</t>
  </si>
  <si>
    <t>18 - AÑO</t>
  </si>
  <si>
    <t>junio</t>
  </si>
  <si>
    <t>EJERCICIO 18</t>
  </si>
  <si>
    <t>17 - AÑO</t>
  </si>
  <si>
    <t>mayo</t>
  </si>
  <si>
    <t>EJERCICIO 17</t>
  </si>
  <si>
    <t>16 - AÑO</t>
  </si>
  <si>
    <t>abril</t>
  </si>
  <si>
    <t>EJERCICIO 16</t>
  </si>
  <si>
    <t>15 - AÑO</t>
  </si>
  <si>
    <t>marzo</t>
  </si>
  <si>
    <t>EJERCICIO 15</t>
  </si>
  <si>
    <t>14 - AÑO</t>
  </si>
  <si>
    <t>febrero</t>
  </si>
  <si>
    <t>EJERCICIO 14</t>
  </si>
  <si>
    <t>13 - AÑO</t>
  </si>
  <si>
    <t>enero</t>
  </si>
  <si>
    <t>EJERCICIO 13</t>
  </si>
  <si>
    <t>12 - AÑO</t>
  </si>
  <si>
    <t>diciembre</t>
  </si>
  <si>
    <t>EJERCICIO 12</t>
  </si>
  <si>
    <t>11 - AÑO</t>
  </si>
  <si>
    <t>noviembre</t>
  </si>
  <si>
    <t>EJERCICIO 11</t>
  </si>
  <si>
    <t>10 - AÑO</t>
  </si>
  <si>
    <t>octubre</t>
  </si>
  <si>
    <t>EJERCICIO 10</t>
  </si>
  <si>
    <t>9 - AÑO</t>
  </si>
  <si>
    <t>septiembre</t>
  </si>
  <si>
    <t>EJERCICIO 9</t>
  </si>
  <si>
    <t>8 - AÑO</t>
  </si>
  <si>
    <t>EJERCICIO 8</t>
  </si>
  <si>
    <t>7 - AÑO</t>
  </si>
  <si>
    <t>EJERCICIO 7</t>
  </si>
  <si>
    <t>6 - AÑO</t>
  </si>
  <si>
    <t>EJERCICIO 6</t>
  </si>
  <si>
    <t>5 - AÑO</t>
  </si>
  <si>
    <t>4 - AÑO</t>
  </si>
  <si>
    <t>3 - AÑO</t>
  </si>
  <si>
    <t>2 - AÑO</t>
  </si>
  <si>
    <t xml:space="preserve">EJERCICIO 2 </t>
  </si>
  <si>
    <t>1 - AÑO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</si>
</sst>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164" formatCode="0.000"/>
    <numFmt numFmtId="165" formatCode="&quot;$&quot;#,##0.00"/>
  </numFmts>
  <fonts count="6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7" borderId="0" xfId="0" applyNumberFormat="1" applyFill="1"/>
    <xf numFmtId="2" fontId="0" fillId="8" borderId="0" xfId="0" applyNumberFormat="1" applyFill="1"/>
    <xf numFmtId="0" fontId="0" fillId="8" borderId="0" xfId="0" applyFill="1"/>
    <xf numFmtId="0" fontId="0" fillId="9" borderId="0" xfId="0" applyFill="1"/>
    <xf numFmtId="9" fontId="0" fillId="0" borderId="0" xfId="0" applyNumberFormat="1" applyBorder="1"/>
    <xf numFmtId="9" fontId="0" fillId="0" borderId="2" xfId="0" applyNumberFormat="1" applyBorder="1"/>
    <xf numFmtId="9" fontId="0" fillId="0" borderId="2" xfId="1" applyFont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0" xfId="0" applyFill="1"/>
    <xf numFmtId="164" fontId="0" fillId="4" borderId="0" xfId="0" applyNumberFormat="1" applyFill="1"/>
    <xf numFmtId="0" fontId="0" fillId="0" borderId="3" xfId="0" applyFill="1" applyBorder="1"/>
    <xf numFmtId="2" fontId="0" fillId="0" borderId="0" xfId="0" applyNumberFormat="1"/>
    <xf numFmtId="164" fontId="0" fillId="0" borderId="0" xfId="0" applyNumberFormat="1"/>
    <xf numFmtId="2" fontId="0" fillId="0" borderId="2" xfId="0" applyNumberFormat="1" applyBorder="1"/>
    <xf numFmtId="164" fontId="0" fillId="0" borderId="2" xfId="0" applyNumberFormat="1" applyBorder="1"/>
    <xf numFmtId="164" fontId="0" fillId="9" borderId="0" xfId="0" applyNumberFormat="1" applyFill="1"/>
    <xf numFmtId="164" fontId="0" fillId="11" borderId="0" xfId="0" applyNumberFormat="1" applyFill="1"/>
    <xf numFmtId="0" fontId="0" fillId="11" borderId="0" xfId="0" applyFill="1"/>
    <xf numFmtId="164" fontId="0" fillId="12" borderId="2" xfId="0" applyNumberFormat="1" applyFill="1" applyBorder="1"/>
    <xf numFmtId="0" fontId="0" fillId="0" borderId="2" xfId="0" applyFill="1" applyBorder="1"/>
    <xf numFmtId="0" fontId="0" fillId="13" borderId="0" xfId="0" applyFill="1"/>
    <xf numFmtId="0" fontId="0" fillId="7" borderId="0" xfId="0" applyFill="1" applyAlignment="1">
      <alignment shrinkToFit="1"/>
    </xf>
    <xf numFmtId="0" fontId="0" fillId="0" borderId="0" xfId="0" applyAlignment="1">
      <alignment shrinkToFit="1"/>
    </xf>
    <xf numFmtId="2" fontId="0" fillId="14" borderId="0" xfId="0" applyNumberFormat="1" applyFill="1"/>
    <xf numFmtId="0" fontId="0" fillId="14" borderId="0" xfId="0" applyFill="1"/>
    <xf numFmtId="0" fontId="0" fillId="12" borderId="0" xfId="0" applyFill="1" applyAlignment="1">
      <alignment shrinkToFit="1"/>
    </xf>
    <xf numFmtId="164" fontId="0" fillId="15" borderId="0" xfId="0" applyNumberFormat="1" applyFill="1"/>
    <xf numFmtId="9" fontId="0" fillId="0" borderId="0" xfId="0" applyNumberFormat="1"/>
    <xf numFmtId="9" fontId="0" fillId="0" borderId="0" xfId="1" applyFont="1"/>
    <xf numFmtId="0" fontId="0" fillId="10" borderId="0" xfId="0" applyFill="1" applyAlignment="1">
      <alignment shrinkToFit="1"/>
    </xf>
    <xf numFmtId="2" fontId="0" fillId="11" borderId="0" xfId="0" applyNumberFormat="1" applyFill="1"/>
    <xf numFmtId="164" fontId="0" fillId="7" borderId="0" xfId="0" applyNumberFormat="1" applyFill="1"/>
    <xf numFmtId="9" fontId="0" fillId="7" borderId="0" xfId="0" applyNumberFormat="1" applyFill="1"/>
    <xf numFmtId="9" fontId="0" fillId="7" borderId="0" xfId="1" applyFont="1" applyFill="1"/>
    <xf numFmtId="0" fontId="0" fillId="7" borderId="0" xfId="0" applyFill="1"/>
    <xf numFmtId="1" fontId="0" fillId="4" borderId="0" xfId="0" applyNumberFormat="1" applyFill="1"/>
    <xf numFmtId="0" fontId="0" fillId="9" borderId="0" xfId="0" applyFill="1" applyAlignment="1">
      <alignment shrinkToFit="1"/>
    </xf>
    <xf numFmtId="0" fontId="0" fillId="12" borderId="0" xfId="0" applyFill="1"/>
    <xf numFmtId="0" fontId="0" fillId="10" borderId="2" xfId="0" applyFill="1" applyBorder="1"/>
    <xf numFmtId="0" fontId="0" fillId="10" borderId="2" xfId="0" applyFill="1" applyBorder="1" applyAlignment="1">
      <alignment horizontal="right"/>
    </xf>
    <xf numFmtId="0" fontId="0" fillId="11" borderId="2" xfId="0" applyFill="1" applyBorder="1"/>
    <xf numFmtId="0" fontId="0" fillId="14" borderId="2" xfId="0" applyFill="1" applyBorder="1"/>
    <xf numFmtId="0" fontId="0" fillId="4" borderId="2" xfId="0" applyFill="1" applyBorder="1"/>
    <xf numFmtId="0" fontId="0" fillId="6" borderId="2" xfId="0" applyFill="1" applyBorder="1"/>
    <xf numFmtId="0" fontId="0" fillId="16" borderId="2" xfId="0" applyFill="1" applyBorder="1"/>
    <xf numFmtId="0" fontId="0" fillId="17" borderId="2" xfId="0" applyFill="1" applyBorder="1"/>
    <xf numFmtId="0" fontId="0" fillId="18" borderId="2" xfId="0" applyFill="1" applyBorder="1"/>
    <xf numFmtId="1" fontId="0" fillId="0" borderId="2" xfId="0" applyNumberFormat="1" applyBorder="1"/>
    <xf numFmtId="6" fontId="0" fillId="11" borderId="2" xfId="0" applyNumberFormat="1" applyFill="1" applyBorder="1"/>
    <xf numFmtId="165" fontId="0" fillId="11" borderId="2" xfId="0" applyNumberFormat="1" applyFill="1" applyBorder="1"/>
    <xf numFmtId="6" fontId="0" fillId="0" borderId="2" xfId="0" applyNumberFormat="1" applyBorder="1"/>
    <xf numFmtId="165" fontId="0" fillId="0" borderId="2" xfId="0" applyNumberFormat="1" applyBorder="1"/>
    <xf numFmtId="8" fontId="0" fillId="0" borderId="2" xfId="0" applyNumberFormat="1" applyBorder="1"/>
    <xf numFmtId="0" fontId="5" fillId="0" borderId="0" xfId="0" applyFont="1"/>
    <xf numFmtId="0" fontId="0" fillId="19" borderId="0" xfId="0" applyFill="1"/>
    <xf numFmtId="0" fontId="0" fillId="20" borderId="0" xfId="0" applyFill="1"/>
    <xf numFmtId="0" fontId="0" fillId="21" borderId="0" xfId="0" applyFill="1" applyAlignment="1">
      <alignment horizontal="center"/>
    </xf>
    <xf numFmtId="14" fontId="0" fillId="9" borderId="0" xfId="0" applyNumberFormat="1" applyFill="1"/>
    <xf numFmtId="0" fontId="0" fillId="1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2" borderId="0" xfId="0" applyFill="1"/>
    <xf numFmtId="22" fontId="0" fillId="0" borderId="0" xfId="0" applyNumberFormat="1"/>
    <xf numFmtId="21" fontId="0" fillId="23" borderId="0" xfId="0" applyNumberFormat="1" applyFill="1"/>
    <xf numFmtId="21" fontId="0" fillId="18" borderId="0" xfId="0" applyNumberFormat="1" applyFill="1"/>
    <xf numFmtId="0" fontId="0" fillId="24" borderId="0" xfId="0" applyFill="1"/>
    <xf numFmtId="0" fontId="0" fillId="25" borderId="0" xfId="0" applyFill="1"/>
    <xf numFmtId="0" fontId="0" fillId="0" borderId="0" xfId="0" applyAlignment="1">
      <alignment horizontal="center"/>
    </xf>
    <xf numFmtId="21" fontId="0" fillId="0" borderId="0" xfId="0" applyNumberFormat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7"/>
  <c:chart>
    <c:plotArea>
      <c:layout/>
      <c:barChart>
        <c:barDir val="col"/>
        <c:grouping val="clustered"/>
        <c:ser>
          <c:idx val="0"/>
          <c:order val="0"/>
          <c:cat>
            <c:strRef>
              <c:f>histograma!$A$4:$A$11</c:f>
              <c:strCache>
                <c:ptCount val="8"/>
                <c:pt idx="0">
                  <c:v>15-18</c:v>
                </c:pt>
                <c:pt idx="1">
                  <c:v>18-21</c:v>
                </c:pt>
                <c:pt idx="2">
                  <c:v>21-24</c:v>
                </c:pt>
                <c:pt idx="3">
                  <c:v>24-27</c:v>
                </c:pt>
                <c:pt idx="4">
                  <c:v>27-30</c:v>
                </c:pt>
                <c:pt idx="5">
                  <c:v>30-33</c:v>
                </c:pt>
                <c:pt idx="6">
                  <c:v>33-36</c:v>
                </c:pt>
                <c:pt idx="7">
                  <c:v>36-39</c:v>
                </c:pt>
              </c:strCache>
            </c:strRef>
          </c:cat>
          <c:val>
            <c:numRef>
              <c:f>histograma!$B$4:$B$11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</c:numCache>
            </c:numRef>
          </c:val>
        </c:ser>
        <c:axId val="65453440"/>
        <c:axId val="59589760"/>
      </c:barChart>
      <c:catAx>
        <c:axId val="65453440"/>
        <c:scaling>
          <c:orientation val="minMax"/>
        </c:scaling>
        <c:axPos val="b"/>
        <c:tickLblPos val="nextTo"/>
        <c:crossAx val="59589760"/>
        <c:crosses val="autoZero"/>
        <c:auto val="1"/>
        <c:lblAlgn val="ctr"/>
        <c:lblOffset val="100"/>
      </c:catAx>
      <c:valAx>
        <c:axId val="59589760"/>
        <c:scaling>
          <c:orientation val="minMax"/>
        </c:scaling>
        <c:axPos val="l"/>
        <c:majorGridlines/>
        <c:numFmt formatCode="General" sourceLinked="1"/>
        <c:tickLblPos val="nextTo"/>
        <c:crossAx val="6545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'inventario '!$H$5</c:f>
              <c:strCache>
                <c:ptCount val="1"/>
                <c:pt idx="0">
                  <c:v>Ganancia Total</c:v>
                </c:pt>
              </c:strCache>
            </c:strRef>
          </c:tx>
          <c:cat>
            <c:strRef>
              <c:f>'inventario '!$B$6:$B$25</c:f>
              <c:strCache>
                <c:ptCount val="20"/>
                <c:pt idx="0">
                  <c:v>Blusas manga corta</c:v>
                </c:pt>
                <c:pt idx="1">
                  <c:v>Blusas</c:v>
                </c:pt>
                <c:pt idx="2">
                  <c:v>Camisas</c:v>
                </c:pt>
                <c:pt idx="3">
                  <c:v>Pantalon mezclilla </c:v>
                </c:pt>
                <c:pt idx="4">
                  <c:v>Pans</c:v>
                </c:pt>
                <c:pt idx="5">
                  <c:v>Calcetas</c:v>
                </c:pt>
                <c:pt idx="6">
                  <c:v>Ropa interior</c:v>
                </c:pt>
                <c:pt idx="7">
                  <c:v>Ropa de bebe</c:v>
                </c:pt>
                <c:pt idx="8">
                  <c:v>Camisetas</c:v>
                </c:pt>
                <c:pt idx="9">
                  <c:v>Abrigos</c:v>
                </c:pt>
                <c:pt idx="10">
                  <c:v>Chamarras</c:v>
                </c:pt>
                <c:pt idx="11">
                  <c:v>Sudaderas </c:v>
                </c:pt>
                <c:pt idx="12">
                  <c:v>Sudaderas s/gorro</c:v>
                </c:pt>
                <c:pt idx="13">
                  <c:v>Sudaderas c/cierre</c:v>
                </c:pt>
                <c:pt idx="14">
                  <c:v>Pijamas Dama </c:v>
                </c:pt>
                <c:pt idx="15">
                  <c:v>Pijamas Caballeros</c:v>
                </c:pt>
                <c:pt idx="16">
                  <c:v>Blusas Deportivvas</c:v>
                </c:pt>
                <c:pt idx="17">
                  <c:v>Playeras Deportivas </c:v>
                </c:pt>
                <c:pt idx="18">
                  <c:v>Tennis</c:v>
                </c:pt>
                <c:pt idx="19">
                  <c:v>Zapatos </c:v>
                </c:pt>
              </c:strCache>
            </c:strRef>
          </c:cat>
          <c:val>
            <c:numRef>
              <c:f>'inventario '!$H$6:$H$25</c:f>
              <c:numCache>
                <c:formatCode>"$"#,##0;[Red]\-"$"#,##0</c:formatCode>
                <c:ptCount val="20"/>
                <c:pt idx="0">
                  <c:v>240</c:v>
                </c:pt>
                <c:pt idx="1">
                  <c:v>360</c:v>
                </c:pt>
                <c:pt idx="2" formatCode="&quot;$&quot;#,##0.00;[Red]\-&quot;$&quot;#,##0.00">
                  <c:v>938.4</c:v>
                </c:pt>
                <c:pt idx="3">
                  <c:v>900</c:v>
                </c:pt>
                <c:pt idx="4">
                  <c:v>560</c:v>
                </c:pt>
                <c:pt idx="5" formatCode="&quot;$&quot;#,##0.00;[Red]\-&quot;$&quot;#,##0.00">
                  <c:v>34.5</c:v>
                </c:pt>
                <c:pt idx="6" formatCode="&quot;$&quot;#,##0.00;[Red]\-&quot;$&quot;#,##0.00">
                  <c:v>12.6</c:v>
                </c:pt>
                <c:pt idx="7" formatCode="&quot;$&quot;#,##0.00;[Red]\-&quot;$&quot;#,##0.00">
                  <c:v>609.70000000000005</c:v>
                </c:pt>
                <c:pt idx="8">
                  <c:v>320</c:v>
                </c:pt>
                <c:pt idx="9">
                  <c:v>3000</c:v>
                </c:pt>
                <c:pt idx="10">
                  <c:v>4200</c:v>
                </c:pt>
                <c:pt idx="11">
                  <c:v>4000</c:v>
                </c:pt>
                <c:pt idx="12">
                  <c:v>2916</c:v>
                </c:pt>
                <c:pt idx="13">
                  <c:v>7268</c:v>
                </c:pt>
                <c:pt idx="14" formatCode="&quot;$&quot;#,##0.00;[Red]\-&quot;$&quot;#,##0.00">
                  <c:v>2082.5</c:v>
                </c:pt>
                <c:pt idx="15">
                  <c:v>540</c:v>
                </c:pt>
                <c:pt idx="16">
                  <c:v>169</c:v>
                </c:pt>
                <c:pt idx="17">
                  <c:v>252</c:v>
                </c:pt>
                <c:pt idx="18">
                  <c:v>4375</c:v>
                </c:pt>
                <c:pt idx="19">
                  <c:v>6300</c:v>
                </c:pt>
              </c:numCache>
            </c:numRef>
          </c:val>
        </c:ser>
        <c:shape val="box"/>
        <c:axId val="82108800"/>
        <c:axId val="85703680"/>
        <c:axId val="0"/>
      </c:bar3DChart>
      <c:catAx>
        <c:axId val="82108800"/>
        <c:scaling>
          <c:orientation val="minMax"/>
        </c:scaling>
        <c:axPos val="b"/>
        <c:tickLblPos val="nextTo"/>
        <c:crossAx val="85703680"/>
        <c:crosses val="autoZero"/>
        <c:auto val="1"/>
        <c:lblAlgn val="ctr"/>
        <c:lblOffset val="100"/>
      </c:catAx>
      <c:valAx>
        <c:axId val="85703680"/>
        <c:scaling>
          <c:orientation val="minMax"/>
        </c:scaling>
        <c:axPos val="l"/>
        <c:majorGridlines/>
        <c:numFmt formatCode="&quot;$&quot;#,##0;[Red]\-&quot;$&quot;#,##0" sourceLinked="1"/>
        <c:tickLblPos val="nextTo"/>
        <c:crossAx val="8210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</xdr:row>
      <xdr:rowOff>161925</xdr:rowOff>
    </xdr:from>
    <xdr:to>
      <xdr:col>14</xdr:col>
      <xdr:colOff>285750</xdr:colOff>
      <xdr:row>20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0.12083</cdr:x>
      <cdr:y>0.07002</cdr:y>
    </cdr:from>
    <cdr:to>
      <cdr:x>0.775</cdr:x>
      <cdr:y>0.84896</cdr:y>
    </cdr:to>
    <cdr:sp macro="" textlink="">
      <cdr:nvSpPr>
        <cdr:cNvPr id="3" name="2 Forma libre"/>
        <cdr:cNvSpPr/>
      </cdr:nvSpPr>
      <cdr:spPr>
        <a:xfrm xmlns:a="http://schemas.openxmlformats.org/drawingml/2006/main">
          <a:off x="552450" y="192088"/>
          <a:ext cx="2990850" cy="2136774"/>
        </a:xfrm>
        <a:custGeom xmlns:a="http://schemas.openxmlformats.org/drawingml/2006/main">
          <a:avLst/>
          <a:gdLst>
            <a:gd name="connsiteX0" fmla="*/ 0 w 2990850"/>
            <a:gd name="connsiteY0" fmla="*/ 1960562 h 2136774"/>
            <a:gd name="connsiteX1" fmla="*/ 409575 w 2990850"/>
            <a:gd name="connsiteY1" fmla="*/ 1970087 h 2136774"/>
            <a:gd name="connsiteX2" fmla="*/ 838200 w 2990850"/>
            <a:gd name="connsiteY2" fmla="*/ 960437 h 2136774"/>
            <a:gd name="connsiteX3" fmla="*/ 1285875 w 2990850"/>
            <a:gd name="connsiteY3" fmla="*/ 1093787 h 2136774"/>
            <a:gd name="connsiteX4" fmla="*/ 1714500 w 2990850"/>
            <a:gd name="connsiteY4" fmla="*/ 84137 h 2136774"/>
            <a:gd name="connsiteX5" fmla="*/ 2133600 w 2990850"/>
            <a:gd name="connsiteY5" fmla="*/ 1598612 h 2136774"/>
            <a:gd name="connsiteX6" fmla="*/ 2552700 w 2990850"/>
            <a:gd name="connsiteY6" fmla="*/ 1246187 h 2136774"/>
            <a:gd name="connsiteX7" fmla="*/ 2990850 w 2990850"/>
            <a:gd name="connsiteY7" fmla="*/ 1608137 h 2136774"/>
            <a:gd name="connsiteX8" fmla="*/ 2990850 w 2990850"/>
            <a:gd name="connsiteY8" fmla="*/ 1608137 h 21367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990850" h="2136774">
              <a:moveTo>
                <a:pt x="0" y="1960562"/>
              </a:moveTo>
              <a:cubicBezTo>
                <a:pt x="134937" y="2048668"/>
                <a:pt x="269875" y="2136774"/>
                <a:pt x="409575" y="1970087"/>
              </a:cubicBezTo>
              <a:cubicBezTo>
                <a:pt x="549275" y="1803400"/>
                <a:pt x="692150" y="1106487"/>
                <a:pt x="838200" y="960437"/>
              </a:cubicBezTo>
              <a:cubicBezTo>
                <a:pt x="984250" y="814387"/>
                <a:pt x="1139825" y="1239837"/>
                <a:pt x="1285875" y="1093787"/>
              </a:cubicBezTo>
              <a:cubicBezTo>
                <a:pt x="1431925" y="947737"/>
                <a:pt x="1573213" y="0"/>
                <a:pt x="1714500" y="84137"/>
              </a:cubicBezTo>
              <a:cubicBezTo>
                <a:pt x="1855787" y="168274"/>
                <a:pt x="1993900" y="1404937"/>
                <a:pt x="2133600" y="1598612"/>
              </a:cubicBezTo>
              <a:cubicBezTo>
                <a:pt x="2273300" y="1792287"/>
                <a:pt x="2409825" y="1244600"/>
                <a:pt x="2552700" y="1246187"/>
              </a:cubicBezTo>
              <a:cubicBezTo>
                <a:pt x="2695575" y="1247774"/>
                <a:pt x="2990850" y="1608137"/>
                <a:pt x="2990850" y="1608137"/>
              </a:cubicBezTo>
              <a:lnTo>
                <a:pt x="2990850" y="1608137"/>
              </a:lnTo>
            </a:path>
          </a:pathLst>
        </a:cu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4</xdr:row>
      <xdr:rowOff>104775</xdr:rowOff>
    </xdr:from>
    <xdr:to>
      <xdr:col>14</xdr:col>
      <xdr:colOff>676275</xdr:colOff>
      <xdr:row>18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20" workbookViewId="0">
      <selection activeCell="K43" sqref="K43"/>
    </sheetView>
  </sheetViews>
  <sheetFormatPr baseColWidth="10" defaultRowHeight="15"/>
  <cols>
    <col min="15" max="15" width="15.7109375" bestFit="1" customWidth="1"/>
  </cols>
  <sheetData>
    <row r="1" spans="1:9">
      <c r="A1">
        <v>1</v>
      </c>
      <c r="B1">
        <v>4</v>
      </c>
      <c r="D1" s="78">
        <v>0.29166666666666669</v>
      </c>
      <c r="E1" t="s">
        <v>246</v>
      </c>
      <c r="F1" s="77" t="s">
        <v>274</v>
      </c>
      <c r="G1" s="77">
        <v>2</v>
      </c>
      <c r="H1" t="s">
        <v>299</v>
      </c>
      <c r="I1" t="s">
        <v>253</v>
      </c>
    </row>
    <row r="2" spans="1:9">
      <c r="A2">
        <v>2</v>
      </c>
      <c r="B2">
        <v>8</v>
      </c>
      <c r="D2" s="78">
        <v>0.3263888888888889</v>
      </c>
      <c r="E2" t="s">
        <v>298</v>
      </c>
      <c r="F2" s="77" t="s">
        <v>271</v>
      </c>
      <c r="G2" s="77">
        <v>4</v>
      </c>
      <c r="H2" t="s">
        <v>297</v>
      </c>
      <c r="I2" t="s">
        <v>249</v>
      </c>
    </row>
    <row r="3" spans="1:9">
      <c r="A3">
        <v>3</v>
      </c>
      <c r="B3">
        <v>12</v>
      </c>
      <c r="D3" s="78">
        <v>0.3611111111111111</v>
      </c>
      <c r="E3" t="s">
        <v>244</v>
      </c>
      <c r="F3" s="77" t="s">
        <v>268</v>
      </c>
      <c r="G3" s="77">
        <v>8</v>
      </c>
      <c r="H3" t="s">
        <v>296</v>
      </c>
      <c r="I3" t="s">
        <v>257</v>
      </c>
    </row>
    <row r="4" spans="1:9">
      <c r="A4">
        <v>4</v>
      </c>
      <c r="B4">
        <v>16</v>
      </c>
      <c r="D4" s="78">
        <v>0.39583333333333398</v>
      </c>
      <c r="E4" t="s">
        <v>243</v>
      </c>
      <c r="F4" s="77" t="s">
        <v>265</v>
      </c>
      <c r="G4" s="77">
        <v>16</v>
      </c>
      <c r="H4" t="s">
        <v>295</v>
      </c>
      <c r="I4" t="s">
        <v>253</v>
      </c>
    </row>
    <row r="5" spans="1:9">
      <c r="A5">
        <v>5</v>
      </c>
      <c r="B5">
        <v>20</v>
      </c>
      <c r="D5" s="78">
        <v>0.43055555555555602</v>
      </c>
      <c r="E5" t="s">
        <v>242</v>
      </c>
      <c r="F5" s="77" t="s">
        <v>262</v>
      </c>
      <c r="G5" s="77">
        <v>32</v>
      </c>
      <c r="H5" t="s">
        <v>294</v>
      </c>
      <c r="I5" t="s">
        <v>249</v>
      </c>
    </row>
    <row r="6" spans="1:9">
      <c r="A6">
        <v>6</v>
      </c>
      <c r="B6">
        <v>24</v>
      </c>
      <c r="D6" s="78">
        <v>0.46527777777777801</v>
      </c>
      <c r="E6" t="s">
        <v>293</v>
      </c>
      <c r="F6" s="77" t="s">
        <v>259</v>
      </c>
      <c r="G6" s="77">
        <v>64</v>
      </c>
      <c r="H6" t="s">
        <v>292</v>
      </c>
      <c r="I6" t="s">
        <v>257</v>
      </c>
    </row>
    <row r="7" spans="1:9">
      <c r="A7">
        <v>7</v>
      </c>
      <c r="B7">
        <v>28</v>
      </c>
      <c r="D7" s="78">
        <v>0.5</v>
      </c>
      <c r="E7" t="s">
        <v>291</v>
      </c>
      <c r="F7" s="77" t="s">
        <v>255</v>
      </c>
      <c r="G7" s="77">
        <v>128</v>
      </c>
      <c r="H7" t="s">
        <v>290</v>
      </c>
      <c r="I7" t="s">
        <v>253</v>
      </c>
    </row>
    <row r="8" spans="1:9">
      <c r="A8">
        <v>8</v>
      </c>
      <c r="B8">
        <v>32</v>
      </c>
      <c r="D8" s="78">
        <v>0.53472222222222199</v>
      </c>
      <c r="E8" t="s">
        <v>289</v>
      </c>
      <c r="F8" s="77" t="s">
        <v>251</v>
      </c>
      <c r="G8" s="77">
        <v>256</v>
      </c>
      <c r="H8" t="s">
        <v>288</v>
      </c>
      <c r="I8" t="s">
        <v>249</v>
      </c>
    </row>
    <row r="9" spans="1:9">
      <c r="A9">
        <v>9</v>
      </c>
      <c r="B9">
        <v>36</v>
      </c>
      <c r="D9" s="78">
        <v>0.56944444444444497</v>
      </c>
      <c r="E9" t="s">
        <v>287</v>
      </c>
      <c r="F9" s="77" t="s">
        <v>286</v>
      </c>
      <c r="G9" s="77">
        <v>512</v>
      </c>
      <c r="H9" t="s">
        <v>285</v>
      </c>
      <c r="I9" t="s">
        <v>257</v>
      </c>
    </row>
    <row r="10" spans="1:9">
      <c r="A10">
        <v>10</v>
      </c>
      <c r="B10">
        <v>40</v>
      </c>
      <c r="D10" s="78">
        <v>0.60416666666666696</v>
      </c>
      <c r="E10" t="s">
        <v>284</v>
      </c>
      <c r="F10" s="77" t="s">
        <v>283</v>
      </c>
      <c r="G10" s="77">
        <v>1024</v>
      </c>
      <c r="H10" t="s">
        <v>282</v>
      </c>
      <c r="I10" t="s">
        <v>253</v>
      </c>
    </row>
    <row r="11" spans="1:9">
      <c r="A11">
        <v>11</v>
      </c>
      <c r="B11">
        <v>44</v>
      </c>
      <c r="D11" s="78">
        <v>0.63888888888888895</v>
      </c>
      <c r="E11" t="s">
        <v>281</v>
      </c>
      <c r="F11" s="77" t="s">
        <v>280</v>
      </c>
      <c r="G11" s="77">
        <v>2048</v>
      </c>
      <c r="H11" t="s">
        <v>279</v>
      </c>
      <c r="I11" t="s">
        <v>249</v>
      </c>
    </row>
    <row r="12" spans="1:9">
      <c r="A12">
        <v>12</v>
      </c>
      <c r="B12">
        <v>48</v>
      </c>
      <c r="D12" s="78">
        <v>0.67361111111111105</v>
      </c>
      <c r="E12" t="s">
        <v>278</v>
      </c>
      <c r="F12" s="77" t="s">
        <v>277</v>
      </c>
      <c r="G12" s="77">
        <v>4096</v>
      </c>
      <c r="H12" t="s">
        <v>276</v>
      </c>
      <c r="I12" t="s">
        <v>257</v>
      </c>
    </row>
    <row r="13" spans="1:9">
      <c r="A13">
        <v>13</v>
      </c>
      <c r="B13">
        <v>52</v>
      </c>
      <c r="D13" s="78">
        <v>0.70833333333333404</v>
      </c>
      <c r="E13" t="s">
        <v>275</v>
      </c>
      <c r="F13" s="77" t="s">
        <v>274</v>
      </c>
      <c r="G13" s="77">
        <v>8192</v>
      </c>
      <c r="H13" t="s">
        <v>273</v>
      </c>
      <c r="I13" t="s">
        <v>253</v>
      </c>
    </row>
    <row r="14" spans="1:9">
      <c r="A14">
        <v>14</v>
      </c>
      <c r="B14">
        <v>56</v>
      </c>
      <c r="D14" s="78">
        <v>0.74305555555555602</v>
      </c>
      <c r="E14" t="s">
        <v>272</v>
      </c>
      <c r="F14" s="77" t="s">
        <v>271</v>
      </c>
      <c r="G14" s="77">
        <v>16384</v>
      </c>
      <c r="H14" t="s">
        <v>270</v>
      </c>
      <c r="I14" t="s">
        <v>249</v>
      </c>
    </row>
    <row r="15" spans="1:9">
      <c r="A15">
        <v>15</v>
      </c>
      <c r="B15">
        <v>60</v>
      </c>
      <c r="D15" s="78">
        <v>0.77777777777777801</v>
      </c>
      <c r="E15" t="s">
        <v>269</v>
      </c>
      <c r="F15" s="77" t="s">
        <v>268</v>
      </c>
      <c r="G15" s="77">
        <v>32768</v>
      </c>
      <c r="H15" t="s">
        <v>267</v>
      </c>
      <c r="I15" t="s">
        <v>257</v>
      </c>
    </row>
    <row r="16" spans="1:9">
      <c r="A16">
        <v>16</v>
      </c>
      <c r="B16">
        <v>64</v>
      </c>
      <c r="D16" s="78">
        <v>0.8125</v>
      </c>
      <c r="E16" t="s">
        <v>266</v>
      </c>
      <c r="F16" s="77" t="s">
        <v>265</v>
      </c>
      <c r="G16" s="77">
        <v>65536</v>
      </c>
      <c r="H16" t="s">
        <v>264</v>
      </c>
      <c r="I16" t="s">
        <v>253</v>
      </c>
    </row>
    <row r="17" spans="1:16">
      <c r="A17">
        <v>17</v>
      </c>
      <c r="B17">
        <v>68</v>
      </c>
      <c r="D17" s="78">
        <v>0.84722222222222199</v>
      </c>
      <c r="E17" t="s">
        <v>263</v>
      </c>
      <c r="F17" s="77" t="s">
        <v>262</v>
      </c>
      <c r="G17" s="77">
        <v>131072</v>
      </c>
      <c r="H17" t="s">
        <v>261</v>
      </c>
      <c r="I17" t="s">
        <v>249</v>
      </c>
    </row>
    <row r="18" spans="1:16">
      <c r="A18">
        <v>18</v>
      </c>
      <c r="B18">
        <v>72</v>
      </c>
      <c r="D18" s="78">
        <v>0.88194444444444497</v>
      </c>
      <c r="E18" t="s">
        <v>260</v>
      </c>
      <c r="F18" s="77" t="s">
        <v>259</v>
      </c>
      <c r="G18" s="77">
        <v>262144</v>
      </c>
      <c r="H18" t="s">
        <v>258</v>
      </c>
      <c r="I18" t="s">
        <v>257</v>
      </c>
    </row>
    <row r="19" spans="1:16">
      <c r="A19">
        <v>19</v>
      </c>
      <c r="B19">
        <v>76</v>
      </c>
      <c r="D19" s="78">
        <v>0.91666666666666696</v>
      </c>
      <c r="E19" t="s">
        <v>256</v>
      </c>
      <c r="F19" s="77" t="s">
        <v>255</v>
      </c>
      <c r="G19" s="77">
        <v>524288</v>
      </c>
      <c r="H19" t="s">
        <v>254</v>
      </c>
      <c r="I19" t="s">
        <v>253</v>
      </c>
    </row>
    <row r="20" spans="1:16">
      <c r="A20">
        <v>20</v>
      </c>
      <c r="B20">
        <v>80</v>
      </c>
      <c r="D20" s="78">
        <v>0.95138888888888895</v>
      </c>
      <c r="E20" t="s">
        <v>252</v>
      </c>
      <c r="F20" s="77" t="s">
        <v>251</v>
      </c>
      <c r="G20" s="77">
        <v>1048576</v>
      </c>
      <c r="H20" t="s">
        <v>250</v>
      </c>
      <c r="I20" t="s">
        <v>249</v>
      </c>
    </row>
    <row r="22" spans="1:16">
      <c r="A22">
        <v>15</v>
      </c>
      <c r="B22">
        <v>13</v>
      </c>
      <c r="D22">
        <v>11</v>
      </c>
      <c r="E22">
        <v>9</v>
      </c>
      <c r="F22">
        <v>7</v>
      </c>
      <c r="G22">
        <v>5</v>
      </c>
      <c r="H22">
        <v>3</v>
      </c>
      <c r="I22">
        <v>1</v>
      </c>
    </row>
    <row r="23" spans="1:16">
      <c r="A23">
        <v>200</v>
      </c>
      <c r="B23">
        <v>100</v>
      </c>
      <c r="D23">
        <v>50</v>
      </c>
      <c r="E23">
        <v>25</v>
      </c>
      <c r="F23">
        <v>12.5</v>
      </c>
      <c r="G23">
        <v>6.25</v>
      </c>
      <c r="H23">
        <v>3.125</v>
      </c>
      <c r="I23">
        <v>1.5625</v>
      </c>
    </row>
    <row r="25" spans="1:16">
      <c r="E25" t="s">
        <v>248</v>
      </c>
    </row>
    <row r="26" spans="1:16">
      <c r="E26" t="s">
        <v>247</v>
      </c>
      <c r="F26" s="76" t="s">
        <v>246</v>
      </c>
      <c r="G26" s="76" t="s">
        <v>245</v>
      </c>
      <c r="H26" s="76" t="s">
        <v>244</v>
      </c>
      <c r="I26" s="76" t="s">
        <v>243</v>
      </c>
      <c r="J26" s="76" t="s">
        <v>242</v>
      </c>
      <c r="K26" s="75" t="s">
        <v>241</v>
      </c>
      <c r="L26" s="75" t="s">
        <v>240</v>
      </c>
      <c r="M26" s="75" t="s">
        <v>239</v>
      </c>
      <c r="N26" s="75" t="s">
        <v>238</v>
      </c>
    </row>
    <row r="27" spans="1:16">
      <c r="F27" s="74">
        <v>0.30208333333333331</v>
      </c>
      <c r="G27" s="74">
        <v>0.32291666666666669</v>
      </c>
      <c r="H27" s="74">
        <v>0.34375</v>
      </c>
      <c r="I27" s="74">
        <v>0.36458333333333298</v>
      </c>
      <c r="J27" s="74">
        <v>0.38541666666666702</v>
      </c>
      <c r="K27" s="73">
        <v>0.42708333333333331</v>
      </c>
      <c r="L27" s="73">
        <v>0.4375</v>
      </c>
      <c r="M27" s="73">
        <v>0.44791666666666702</v>
      </c>
      <c r="N27" s="73">
        <v>0.45833333333333298</v>
      </c>
      <c r="O27" s="72"/>
    </row>
    <row r="28" spans="1:16">
      <c r="A28" s="71" t="s">
        <v>229</v>
      </c>
      <c r="B28" s="70">
        <v>1</v>
      </c>
      <c r="C28" s="69" t="s">
        <v>237</v>
      </c>
      <c r="D28" s="68">
        <v>39718</v>
      </c>
      <c r="E28" s="67">
        <v>4</v>
      </c>
      <c r="O28" s="65">
        <v>20</v>
      </c>
      <c r="P28" s="66" t="s">
        <v>236</v>
      </c>
    </row>
    <row r="29" spans="1:16">
      <c r="A29" s="71" t="s">
        <v>229</v>
      </c>
      <c r="B29" s="70">
        <v>2</v>
      </c>
      <c r="C29" s="69" t="s">
        <v>235</v>
      </c>
      <c r="D29" s="68">
        <v>39725</v>
      </c>
      <c r="E29" s="67">
        <v>8</v>
      </c>
      <c r="O29" s="65">
        <v>40</v>
      </c>
      <c r="P29" s="66" t="s">
        <v>234</v>
      </c>
    </row>
    <row r="30" spans="1:16">
      <c r="A30" s="71" t="s">
        <v>229</v>
      </c>
      <c r="B30" s="70">
        <v>3</v>
      </c>
      <c r="C30" s="69" t="s">
        <v>233</v>
      </c>
      <c r="D30" s="68">
        <v>39732</v>
      </c>
      <c r="E30" s="67">
        <v>12</v>
      </c>
      <c r="O30" s="65">
        <v>80</v>
      </c>
      <c r="P30" s="66" t="s">
        <v>232</v>
      </c>
    </row>
    <row r="31" spans="1:16">
      <c r="A31" s="71" t="s">
        <v>229</v>
      </c>
      <c r="B31" s="70">
        <v>4</v>
      </c>
      <c r="C31" s="69" t="s">
        <v>231</v>
      </c>
      <c r="D31" s="68">
        <v>39739</v>
      </c>
      <c r="E31" s="67">
        <v>16</v>
      </c>
      <c r="O31" s="65">
        <v>160</v>
      </c>
      <c r="P31" s="66" t="s">
        <v>230</v>
      </c>
    </row>
    <row r="32" spans="1:16">
      <c r="A32" s="71" t="s">
        <v>229</v>
      </c>
      <c r="B32" s="70">
        <v>5</v>
      </c>
      <c r="C32" s="69" t="s">
        <v>228</v>
      </c>
      <c r="D32" s="68">
        <v>39746</v>
      </c>
      <c r="E32" s="67">
        <v>20</v>
      </c>
      <c r="O32" s="65">
        <v>320</v>
      </c>
      <c r="P32" s="66" t="s">
        <v>227</v>
      </c>
    </row>
    <row r="33" spans="1:16">
      <c r="A33" s="19" t="s">
        <v>218</v>
      </c>
      <c r="B33" s="70">
        <v>6</v>
      </c>
      <c r="C33" s="69" t="s">
        <v>226</v>
      </c>
      <c r="D33" s="68">
        <v>39753</v>
      </c>
      <c r="E33" s="67">
        <v>24</v>
      </c>
      <c r="O33" s="65">
        <v>640</v>
      </c>
      <c r="P33" s="66" t="s">
        <v>225</v>
      </c>
    </row>
    <row r="34" spans="1:16">
      <c r="A34" s="19" t="s">
        <v>218</v>
      </c>
      <c r="B34" s="70">
        <v>7</v>
      </c>
      <c r="C34" s="69" t="s">
        <v>224</v>
      </c>
      <c r="D34" s="68">
        <v>39760</v>
      </c>
      <c r="E34" s="67">
        <v>28</v>
      </c>
      <c r="O34" s="65">
        <v>1280</v>
      </c>
      <c r="P34" s="66" t="s">
        <v>223</v>
      </c>
    </row>
    <row r="35" spans="1:16">
      <c r="A35" s="19" t="s">
        <v>218</v>
      </c>
      <c r="B35" s="70">
        <v>8</v>
      </c>
      <c r="C35" s="69" t="s">
        <v>222</v>
      </c>
      <c r="D35" s="68">
        <v>39767</v>
      </c>
      <c r="E35" s="67">
        <v>32</v>
      </c>
      <c r="O35" s="65">
        <v>2560</v>
      </c>
      <c r="P35" s="66" t="s">
        <v>221</v>
      </c>
    </row>
    <row r="36" spans="1:16">
      <c r="A36" s="19" t="s">
        <v>218</v>
      </c>
      <c r="B36" s="70">
        <v>9</v>
      </c>
      <c r="C36" s="69" t="s">
        <v>220</v>
      </c>
      <c r="D36" s="68">
        <v>39774</v>
      </c>
      <c r="E36" s="67">
        <v>36</v>
      </c>
      <c r="O36" s="65">
        <v>5120</v>
      </c>
      <c r="P36" s="66" t="s">
        <v>219</v>
      </c>
    </row>
    <row r="37" spans="1:16">
      <c r="A37" s="19" t="s">
        <v>218</v>
      </c>
      <c r="B37" s="70">
        <v>10</v>
      </c>
      <c r="C37" s="69" t="s">
        <v>217</v>
      </c>
      <c r="D37" s="68">
        <v>39781</v>
      </c>
      <c r="E37" s="67">
        <v>40</v>
      </c>
      <c r="O37" s="65">
        <v>10240</v>
      </c>
      <c r="P37" s="66" t="s">
        <v>216</v>
      </c>
    </row>
    <row r="38" spans="1:16">
      <c r="O38" s="65">
        <v>20480</v>
      </c>
    </row>
    <row r="39" spans="1:16">
      <c r="E39" s="28" t="s">
        <v>215</v>
      </c>
      <c r="F39" s="28">
        <v>2</v>
      </c>
      <c r="G39" s="28">
        <v>4</v>
      </c>
      <c r="H39" s="28">
        <v>6</v>
      </c>
      <c r="I39" s="28">
        <v>8</v>
      </c>
      <c r="J39" s="28">
        <v>10</v>
      </c>
      <c r="K39" s="6">
        <v>12.5</v>
      </c>
      <c r="L39" s="6">
        <v>15</v>
      </c>
      <c r="M39" s="6">
        <v>17.5</v>
      </c>
      <c r="N39" s="6">
        <v>20</v>
      </c>
      <c r="O39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2"/>
  <sheetViews>
    <sheetView topLeftCell="C9" workbookViewId="0">
      <selection activeCell="D12" sqref="D12"/>
    </sheetView>
  </sheetViews>
  <sheetFormatPr baseColWidth="10" defaultRowHeight="15"/>
  <cols>
    <col min="8" max="8" width="12" customWidth="1"/>
    <col min="9" max="9" width="6.42578125" customWidth="1"/>
    <col min="10" max="14" width="5.7109375" customWidth="1"/>
    <col min="15" max="15" width="9" customWidth="1"/>
    <col min="16" max="16" width="6.140625" customWidth="1"/>
  </cols>
  <sheetData>
    <row r="1" spans="1:16">
      <c r="F1" s="19" t="s">
        <v>109</v>
      </c>
      <c r="G1" s="19"/>
      <c r="H1" s="19"/>
    </row>
    <row r="3" spans="1:16">
      <c r="A3" t="s">
        <v>108</v>
      </c>
      <c r="B3" t="s">
        <v>76</v>
      </c>
      <c r="C3" t="s">
        <v>107</v>
      </c>
      <c r="D3" t="s">
        <v>106</v>
      </c>
      <c r="E3" t="s">
        <v>105</v>
      </c>
      <c r="F3" t="s">
        <v>104</v>
      </c>
      <c r="G3" t="s">
        <v>103</v>
      </c>
      <c r="H3" s="33">
        <v>1.69</v>
      </c>
      <c r="I3" s="33">
        <v>1.6</v>
      </c>
      <c r="J3" s="33">
        <v>1.57</v>
      </c>
      <c r="K3" s="33">
        <v>1.6</v>
      </c>
      <c r="L3" s="33">
        <v>1.64</v>
      </c>
      <c r="M3" s="33">
        <v>1.63</v>
      </c>
      <c r="N3" s="33">
        <v>1.6</v>
      </c>
      <c r="O3" s="47" t="s">
        <v>102</v>
      </c>
      <c r="P3" s="12">
        <f>H6-K5</f>
        <v>0.25</v>
      </c>
    </row>
    <row r="4" spans="1:16">
      <c r="A4" t="s">
        <v>101</v>
      </c>
      <c r="B4">
        <v>5</v>
      </c>
      <c r="C4">
        <v>5</v>
      </c>
      <c r="D4" s="39">
        <f>C4/C8</f>
        <v>0.22727272727272727</v>
      </c>
      <c r="E4" s="38">
        <v>0.23</v>
      </c>
      <c r="F4" s="23">
        <f>(1.5+1.55)/2</f>
        <v>1.5249999999999999</v>
      </c>
      <c r="G4" s="23">
        <f>B4*F4</f>
        <v>7.625</v>
      </c>
      <c r="H4" s="33">
        <v>1.56</v>
      </c>
      <c r="I4" s="33">
        <v>1.5</v>
      </c>
      <c r="J4" s="33">
        <v>1.58</v>
      </c>
      <c r="K4" s="33">
        <v>1.55</v>
      </c>
      <c r="L4" s="33">
        <v>1.64</v>
      </c>
      <c r="M4">
        <v>1.58</v>
      </c>
      <c r="N4">
        <v>1.55</v>
      </c>
      <c r="O4" s="6" t="s">
        <v>100</v>
      </c>
      <c r="P4" s="46">
        <f>SQRT(22)</f>
        <v>4.6904157598234297</v>
      </c>
    </row>
    <row r="5" spans="1:16">
      <c r="A5" s="45" t="s">
        <v>99</v>
      </c>
      <c r="B5" s="45">
        <v>9</v>
      </c>
      <c r="C5" s="45">
        <f>C4+B5</f>
        <v>14</v>
      </c>
      <c r="D5" s="44">
        <f>B5/C8</f>
        <v>0.40909090909090912</v>
      </c>
      <c r="E5" s="43">
        <f>E4+D5</f>
        <v>0.63909090909090915</v>
      </c>
      <c r="F5" s="42">
        <f>(1.56+1.61)/2</f>
        <v>1.585</v>
      </c>
      <c r="G5" s="42">
        <f>B5*F5</f>
        <v>14.265000000000001</v>
      </c>
      <c r="H5" s="33">
        <v>1.54</v>
      </c>
      <c r="I5" s="33">
        <v>1.62</v>
      </c>
      <c r="J5" s="33">
        <v>1.6</v>
      </c>
      <c r="K5" s="40">
        <v>1.5</v>
      </c>
      <c r="L5" s="33">
        <v>1.64</v>
      </c>
      <c r="M5" s="33">
        <v>1.68</v>
      </c>
      <c r="N5" s="33">
        <v>1.71</v>
      </c>
      <c r="O5" s="28" t="s">
        <v>98</v>
      </c>
      <c r="P5" s="41">
        <f>P3/P4</f>
        <v>5.3300179088902604E-2</v>
      </c>
    </row>
    <row r="6" spans="1:16">
      <c r="A6" t="s">
        <v>97</v>
      </c>
      <c r="B6">
        <v>5</v>
      </c>
      <c r="C6">
        <f>C5+B6</f>
        <v>19</v>
      </c>
      <c r="D6" s="39">
        <f>B6/C8</f>
        <v>0.22727272727272727</v>
      </c>
      <c r="E6" s="38">
        <f>E5+D6</f>
        <v>0.86636363636363645</v>
      </c>
      <c r="F6" s="23">
        <f>(1.62+1.67)/2</f>
        <v>1.645</v>
      </c>
      <c r="G6" s="23">
        <f>B6*F6</f>
        <v>8.2249999999999996</v>
      </c>
      <c r="H6" s="40">
        <v>1.75</v>
      </c>
      <c r="I6" s="33"/>
      <c r="J6" s="33"/>
      <c r="K6" s="33"/>
      <c r="L6" s="33"/>
    </row>
    <row r="7" spans="1:16">
      <c r="A7" t="s">
        <v>96</v>
      </c>
      <c r="B7">
        <v>2</v>
      </c>
      <c r="C7">
        <f>C6+B7</f>
        <v>21</v>
      </c>
      <c r="D7" s="39">
        <f>B7/C8</f>
        <v>9.0909090909090912E-2</v>
      </c>
      <c r="E7" s="38">
        <f>E6+D7</f>
        <v>0.95727272727272739</v>
      </c>
      <c r="F7" s="23">
        <f>(1.68+1.73)/2</f>
        <v>1.7050000000000001</v>
      </c>
      <c r="G7" s="23">
        <f>B7*F7</f>
        <v>3.41</v>
      </c>
      <c r="H7" s="33"/>
      <c r="I7" s="33"/>
      <c r="J7" s="33"/>
      <c r="K7" s="33"/>
      <c r="L7" s="33"/>
    </row>
    <row r="8" spans="1:16">
      <c r="A8" t="s">
        <v>95</v>
      </c>
      <c r="B8">
        <v>1</v>
      </c>
      <c r="C8">
        <f>C7+B8</f>
        <v>22</v>
      </c>
      <c r="D8" s="39">
        <f>B8/C8</f>
        <v>4.5454545454545456E-2</v>
      </c>
      <c r="E8" s="38">
        <f>E7+D8</f>
        <v>1.0027272727272729</v>
      </c>
      <c r="F8" s="23">
        <f>(1.74+1.79)/2</f>
        <v>1.7650000000000001</v>
      </c>
      <c r="G8" s="23">
        <f>B8*F8</f>
        <v>1.7650000000000001</v>
      </c>
      <c r="H8" s="33"/>
      <c r="I8" s="33"/>
      <c r="J8" s="33"/>
      <c r="K8" s="33"/>
      <c r="L8" s="33"/>
    </row>
    <row r="9" spans="1:16">
      <c r="G9" s="37">
        <f>SUM(G4:G8)</f>
        <v>35.290000000000006</v>
      </c>
      <c r="H9" s="33"/>
      <c r="I9" s="36"/>
      <c r="J9" s="33"/>
      <c r="K9" s="33"/>
      <c r="L9" s="33"/>
    </row>
    <row r="10" spans="1:16">
      <c r="E10" s="35" t="s">
        <v>94</v>
      </c>
      <c r="F10" s="35"/>
      <c r="G10" s="34">
        <f>G9/C8</f>
        <v>1.6040909090909095</v>
      </c>
      <c r="H10" s="33"/>
      <c r="I10" s="33"/>
      <c r="J10" s="33"/>
      <c r="K10" s="33"/>
      <c r="L10" s="33"/>
    </row>
    <row r="11" spans="1:16">
      <c r="E11" s="32" t="s">
        <v>93</v>
      </c>
    </row>
    <row r="12" spans="1:16">
      <c r="E12" s="12" t="s">
        <v>92</v>
      </c>
      <c r="F12" s="12">
        <f>1.56+(C8/2-C4)/(B5)*(P5)</f>
        <v>1.5955334527259351</v>
      </c>
    </row>
    <row r="13" spans="1:16">
      <c r="E13" s="6" t="s">
        <v>91</v>
      </c>
      <c r="F13" s="6">
        <f>1.56+(B6/(C4+B6)*(P5))</f>
        <v>1.5866500895444513</v>
      </c>
    </row>
    <row r="14" spans="1:16">
      <c r="C14" s="19" t="s">
        <v>90</v>
      </c>
    </row>
    <row r="15" spans="1:16">
      <c r="C15" s="19" t="s">
        <v>89</v>
      </c>
      <c r="D15" s="31" t="s">
        <v>88</v>
      </c>
      <c r="E15" s="31">
        <v>0.25</v>
      </c>
    </row>
    <row r="16" spans="1:16">
      <c r="B16" s="16" t="s">
        <v>87</v>
      </c>
      <c r="C16" s="16" t="s">
        <v>86</v>
      </c>
      <c r="D16" s="16" t="s">
        <v>85</v>
      </c>
      <c r="E16" s="30" t="s">
        <v>84</v>
      </c>
    </row>
    <row r="17" spans="2:8">
      <c r="B17" s="25">
        <f>(1.5+1.55)/2</f>
        <v>1.5249999999999999</v>
      </c>
      <c r="C17" s="24">
        <f>F4-G10</f>
        <v>-7.9090909090909545E-2</v>
      </c>
      <c r="D17" s="16">
        <f>C17*C17</f>
        <v>6.2553719008265184E-3</v>
      </c>
      <c r="E17" s="16">
        <f>D17*B4</f>
        <v>3.1276859504132594E-2</v>
      </c>
    </row>
    <row r="18" spans="2:8">
      <c r="B18" s="29">
        <f>(1.56+1.61)/2</f>
        <v>1.585</v>
      </c>
      <c r="C18" s="24">
        <f>F5-G10</f>
        <v>-1.9090909090909491E-2</v>
      </c>
      <c r="D18" s="16">
        <f>C18*C18</f>
        <v>3.6446280991737066E-4</v>
      </c>
      <c r="E18" s="16">
        <f>D18*B5</f>
        <v>3.2801652892563357E-3</v>
      </c>
      <c r="G18" s="28" t="s">
        <v>83</v>
      </c>
      <c r="H18" s="27">
        <f>E22/C8</f>
        <v>4.0537190082644697E-3</v>
      </c>
    </row>
    <row r="19" spans="2:8">
      <c r="B19" s="25">
        <f>(1.62+1.67)/2</f>
        <v>1.645</v>
      </c>
      <c r="C19" s="24">
        <f>F6-G10</f>
        <v>4.0909090909090562E-2</v>
      </c>
      <c r="D19" s="16">
        <f>C19*C19</f>
        <v>1.6735537190082361E-3</v>
      </c>
      <c r="E19" s="16">
        <f>D19*B6</f>
        <v>8.3677685950411806E-3</v>
      </c>
      <c r="H19" s="23"/>
    </row>
    <row r="20" spans="2:8">
      <c r="B20" s="25">
        <f>(1.68+1.73)/2</f>
        <v>1.7050000000000001</v>
      </c>
      <c r="C20" s="24">
        <f>F7-G10</f>
        <v>0.10090909090909062</v>
      </c>
      <c r="D20" s="16">
        <f>C20*C20</f>
        <v>1.0182644628099114E-2</v>
      </c>
      <c r="E20" s="16">
        <f>D20*B7</f>
        <v>2.0365289256198228E-2</v>
      </c>
      <c r="F20" s="12" t="s">
        <v>82</v>
      </c>
      <c r="G20" s="12" t="s">
        <v>81</v>
      </c>
      <c r="H20" s="26">
        <f>SQRT(H18)</f>
        <v>6.3668822890520518E-2</v>
      </c>
    </row>
    <row r="21" spans="2:8">
      <c r="B21" s="25">
        <f>(1.74+1.79)/2</f>
        <v>1.7650000000000001</v>
      </c>
      <c r="C21" s="24">
        <f>F8-G10</f>
        <v>0.16090909090909067</v>
      </c>
      <c r="D21" s="16">
        <f>C21*C21</f>
        <v>2.5891735537190007E-2</v>
      </c>
      <c r="E21" s="16">
        <f>D21*B8</f>
        <v>2.5891735537190007E-2</v>
      </c>
      <c r="H21" s="23"/>
    </row>
    <row r="22" spans="2:8">
      <c r="C22" s="22">
        <f>SUM(C17:C21)</f>
        <v>0.20454545454545281</v>
      </c>
      <c r="D22" s="21">
        <f>SUM(D17:D21)</f>
        <v>4.4367768595041247E-2</v>
      </c>
      <c r="E22" s="21">
        <f>SUM(E17:E21)</f>
        <v>8.9181818181818334E-2</v>
      </c>
      <c r="F22" s="6" t="s">
        <v>80</v>
      </c>
      <c r="G22" s="6" t="s">
        <v>79</v>
      </c>
      <c r="H22" s="20">
        <f>H20/G10*100</f>
        <v>3.9691530280290479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X14"/>
  <sheetViews>
    <sheetView workbookViewId="0">
      <selection activeCell="E17" sqref="E17"/>
    </sheetView>
  </sheetViews>
  <sheetFormatPr baseColWidth="10" defaultRowHeight="15"/>
  <cols>
    <col min="9" max="21" width="5.7109375" customWidth="1"/>
    <col min="23" max="23" width="11.85546875" bestFit="1" customWidth="1"/>
  </cols>
  <sheetData>
    <row r="3" spans="1:24">
      <c r="A3" s="16" t="s">
        <v>108</v>
      </c>
      <c r="B3" s="16" t="s">
        <v>76</v>
      </c>
      <c r="C3" s="16" t="s">
        <v>107</v>
      </c>
      <c r="D3" s="16" t="s">
        <v>106</v>
      </c>
      <c r="E3" s="16" t="s">
        <v>105</v>
      </c>
      <c r="F3" s="16" t="s">
        <v>87</v>
      </c>
      <c r="G3" s="16" t="s">
        <v>103</v>
      </c>
    </row>
    <row r="4" spans="1:24">
      <c r="A4" s="16" t="s">
        <v>168</v>
      </c>
      <c r="B4" s="16">
        <v>2</v>
      </c>
      <c r="C4" s="58">
        <v>2</v>
      </c>
      <c r="D4" s="15">
        <f>B4/C11</f>
        <v>3.4482758620689655E-2</v>
      </c>
      <c r="E4" s="14">
        <v>0.03</v>
      </c>
      <c r="F4" s="16">
        <v>16.5</v>
      </c>
      <c r="G4" s="16">
        <f>B4*F4</f>
        <v>33</v>
      </c>
    </row>
    <row r="5" spans="1:24" ht="15" customHeight="1">
      <c r="A5" s="16" t="s">
        <v>167</v>
      </c>
      <c r="B5" s="56">
        <v>2</v>
      </c>
      <c r="C5" s="16">
        <v>4</v>
      </c>
      <c r="D5" s="15">
        <f>B5/B12</f>
        <v>3.4482758620689655E-2</v>
      </c>
      <c r="E5" s="14">
        <v>0.06</v>
      </c>
      <c r="F5" s="16">
        <v>19.5</v>
      </c>
      <c r="G5" s="16">
        <f>B5*F5</f>
        <v>39</v>
      </c>
      <c r="I5" s="56" t="s">
        <v>166</v>
      </c>
      <c r="J5" s="54" t="s">
        <v>142</v>
      </c>
      <c r="K5" s="52" t="s">
        <v>165</v>
      </c>
      <c r="L5" s="53" t="s">
        <v>164</v>
      </c>
      <c r="M5" s="53" t="s">
        <v>117</v>
      </c>
      <c r="N5" s="55" t="s">
        <v>163</v>
      </c>
      <c r="O5" s="55" t="s">
        <v>162</v>
      </c>
      <c r="P5" s="57" t="s">
        <v>161</v>
      </c>
      <c r="Q5" s="52" t="s">
        <v>160</v>
      </c>
      <c r="R5" s="51">
        <v>37</v>
      </c>
      <c r="S5" s="53" t="s">
        <v>127</v>
      </c>
      <c r="T5" s="51" t="s">
        <v>159</v>
      </c>
      <c r="U5" s="54" t="s">
        <v>158</v>
      </c>
      <c r="V5" s="19" t="s">
        <v>102</v>
      </c>
      <c r="W5" s="19" t="e">
        <f>O7-J8</f>
        <v>#VALUE!</v>
      </c>
    </row>
    <row r="6" spans="1:24" ht="15" customHeight="1">
      <c r="A6" s="16" t="s">
        <v>157</v>
      </c>
      <c r="B6" s="55">
        <v>10</v>
      </c>
      <c r="C6" s="16">
        <v>14</v>
      </c>
      <c r="D6" s="15">
        <f>B6/B12</f>
        <v>0.17241379310344829</v>
      </c>
      <c r="E6" s="14">
        <v>0.23</v>
      </c>
      <c r="F6" s="16">
        <v>22.5</v>
      </c>
      <c r="G6" s="16">
        <f>B6*F6</f>
        <v>225</v>
      </c>
      <c r="I6" s="54">
        <v>25</v>
      </c>
      <c r="J6" s="57" t="s">
        <v>156</v>
      </c>
      <c r="K6" s="53" t="s">
        <v>121</v>
      </c>
      <c r="L6" s="57" t="s">
        <v>155</v>
      </c>
      <c r="M6" s="55" t="s">
        <v>154</v>
      </c>
      <c r="N6" s="55">
        <v>23</v>
      </c>
      <c r="O6" s="54" t="s">
        <v>153</v>
      </c>
      <c r="P6" s="53" t="s">
        <v>152</v>
      </c>
      <c r="Q6" s="52" t="s">
        <v>151</v>
      </c>
      <c r="R6" s="53" t="s">
        <v>150</v>
      </c>
      <c r="S6" s="55" t="s">
        <v>149</v>
      </c>
      <c r="T6" s="53" t="s">
        <v>130</v>
      </c>
      <c r="U6" s="16" t="s">
        <v>148</v>
      </c>
      <c r="V6" s="28" t="s">
        <v>147</v>
      </c>
      <c r="W6" s="41">
        <f>SQRT(58)</f>
        <v>7.6157731058639087</v>
      </c>
      <c r="X6" s="28">
        <v>8</v>
      </c>
    </row>
    <row r="7" spans="1:24" ht="15" customHeight="1">
      <c r="A7" s="16" t="s">
        <v>146</v>
      </c>
      <c r="B7" s="54">
        <v>9</v>
      </c>
      <c r="C7" s="16">
        <v>23</v>
      </c>
      <c r="D7" s="15">
        <f>B7/B12</f>
        <v>0.15517241379310345</v>
      </c>
      <c r="E7" s="14">
        <v>0.39</v>
      </c>
      <c r="F7" s="16">
        <v>25.5</v>
      </c>
      <c r="G7" s="16">
        <f>B7*F7</f>
        <v>229.5</v>
      </c>
      <c r="I7" s="53" t="s">
        <v>145</v>
      </c>
      <c r="J7" s="54" t="s">
        <v>144</v>
      </c>
      <c r="K7" s="53" t="s">
        <v>143</v>
      </c>
      <c r="L7" s="54" t="s">
        <v>142</v>
      </c>
      <c r="M7" s="52" t="s">
        <v>141</v>
      </c>
      <c r="N7" s="55" t="s">
        <v>140</v>
      </c>
      <c r="O7" s="49" t="s">
        <v>139</v>
      </c>
      <c r="P7" s="16"/>
      <c r="Q7" s="16"/>
      <c r="R7" s="16"/>
      <c r="S7" s="16"/>
      <c r="T7" s="16"/>
      <c r="U7" s="16"/>
      <c r="V7" s="35" t="s">
        <v>98</v>
      </c>
      <c r="W7" s="34" t="e">
        <f>W5/W6</f>
        <v>#VALUE!</v>
      </c>
    </row>
    <row r="8" spans="1:24">
      <c r="A8" s="16" t="s">
        <v>138</v>
      </c>
      <c r="B8" s="53">
        <v>17</v>
      </c>
      <c r="C8" s="16">
        <v>40</v>
      </c>
      <c r="D8" s="15">
        <f>B8/B12</f>
        <v>0.29310344827586204</v>
      </c>
      <c r="E8" s="14">
        <v>0.68</v>
      </c>
      <c r="F8" s="16">
        <v>28.5</v>
      </c>
      <c r="G8" s="16">
        <f>B8*F8</f>
        <v>484.5</v>
      </c>
      <c r="I8" s="57" t="s">
        <v>137</v>
      </c>
      <c r="J8" s="49" t="s">
        <v>136</v>
      </c>
      <c r="K8" s="52" t="s">
        <v>135</v>
      </c>
      <c r="L8" s="55" t="s">
        <v>134</v>
      </c>
      <c r="M8" s="53" t="s">
        <v>133</v>
      </c>
      <c r="N8" s="54" t="s">
        <v>132</v>
      </c>
      <c r="O8" s="52" t="s">
        <v>131</v>
      </c>
      <c r="P8" s="53" t="s">
        <v>130</v>
      </c>
      <c r="Q8" s="54" t="s">
        <v>129</v>
      </c>
      <c r="R8" s="57">
        <v>31</v>
      </c>
      <c r="S8" s="55" t="s">
        <v>128</v>
      </c>
      <c r="T8" s="53" t="s">
        <v>127</v>
      </c>
      <c r="U8" s="16"/>
    </row>
    <row r="9" spans="1:24">
      <c r="A9" s="16" t="s">
        <v>126</v>
      </c>
      <c r="B9" s="57">
        <v>5</v>
      </c>
      <c r="C9" s="16">
        <v>45</v>
      </c>
      <c r="D9" s="15">
        <f>B9/B12</f>
        <v>8.6206896551724144E-2</v>
      </c>
      <c r="E9" s="14">
        <v>0.77</v>
      </c>
      <c r="F9" s="16">
        <v>31.5</v>
      </c>
      <c r="G9" s="16">
        <f>B9*F9</f>
        <v>157.5</v>
      </c>
      <c r="I9" s="51" t="s">
        <v>125</v>
      </c>
      <c r="J9" s="53" t="s">
        <v>124</v>
      </c>
      <c r="K9" s="55" t="s">
        <v>123</v>
      </c>
      <c r="L9" s="56" t="s">
        <v>122</v>
      </c>
      <c r="M9" s="53" t="s">
        <v>121</v>
      </c>
      <c r="N9" s="55" t="s">
        <v>120</v>
      </c>
      <c r="O9" s="51" t="s">
        <v>119</v>
      </c>
      <c r="P9" s="52" t="s">
        <v>118</v>
      </c>
      <c r="Q9" s="53" t="s">
        <v>117</v>
      </c>
      <c r="R9" s="54" t="s">
        <v>116</v>
      </c>
      <c r="S9" s="53" t="s">
        <v>115</v>
      </c>
      <c r="T9" s="52" t="s">
        <v>114</v>
      </c>
      <c r="U9" s="53" t="s">
        <v>113</v>
      </c>
    </row>
    <row r="10" spans="1:24">
      <c r="A10" s="16" t="s">
        <v>112</v>
      </c>
      <c r="B10" s="52">
        <v>8</v>
      </c>
      <c r="C10" s="16">
        <v>53</v>
      </c>
      <c r="D10" s="15">
        <f>B10/B12</f>
        <v>0.13793103448275862</v>
      </c>
      <c r="E10" s="14">
        <v>0.91</v>
      </c>
      <c r="F10" s="16">
        <v>34.5</v>
      </c>
      <c r="G10" s="16">
        <f>B10*F10</f>
        <v>276</v>
      </c>
    </row>
    <row r="11" spans="1:24">
      <c r="A11" s="16" t="s">
        <v>111</v>
      </c>
      <c r="B11" s="51">
        <v>5</v>
      </c>
      <c r="C11" s="16">
        <v>58</v>
      </c>
      <c r="D11" s="15">
        <f>B11/B12</f>
        <v>8.6206896551724144E-2</v>
      </c>
      <c r="E11" s="14">
        <v>1</v>
      </c>
      <c r="F11" s="16">
        <v>37.5</v>
      </c>
      <c r="G11" s="16">
        <f>B11*F11</f>
        <v>187.5</v>
      </c>
    </row>
    <row r="12" spans="1:24">
      <c r="A12" s="50" t="s">
        <v>110</v>
      </c>
      <c r="B12" s="49">
        <f>SUM(B4:B11)</f>
        <v>58</v>
      </c>
    </row>
    <row r="14" spans="1:24">
      <c r="C14" s="48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3:H26"/>
  <sheetViews>
    <sheetView topLeftCell="A3" workbookViewId="0">
      <selection activeCell="L26" sqref="L26"/>
    </sheetView>
  </sheetViews>
  <sheetFormatPr baseColWidth="10" defaultRowHeight="15"/>
  <cols>
    <col min="2" max="2" width="17.140625" customWidth="1"/>
    <col min="8" max="8" width="14" customWidth="1"/>
  </cols>
  <sheetData>
    <row r="3" spans="1:8" ht="23.25">
      <c r="B3" s="64" t="s">
        <v>214</v>
      </c>
    </row>
    <row r="5" spans="1:8">
      <c r="A5" s="16" t="s">
        <v>213</v>
      </c>
      <c r="B5" s="16" t="s">
        <v>212</v>
      </c>
      <c r="C5" s="16" t="s">
        <v>211</v>
      </c>
      <c r="D5" s="16" t="s">
        <v>210</v>
      </c>
      <c r="E5" s="16" t="s">
        <v>209</v>
      </c>
      <c r="F5" s="16" t="s">
        <v>208</v>
      </c>
      <c r="G5" s="16" t="s">
        <v>207</v>
      </c>
      <c r="H5" s="16" t="s">
        <v>206</v>
      </c>
    </row>
    <row r="6" spans="1:8">
      <c r="A6" s="16">
        <v>1</v>
      </c>
      <c r="B6" s="16" t="s">
        <v>205</v>
      </c>
      <c r="C6" s="62" t="s">
        <v>191</v>
      </c>
      <c r="D6" s="14">
        <v>0.1</v>
      </c>
      <c r="E6" s="16">
        <v>30</v>
      </c>
      <c r="F6" s="61">
        <v>90</v>
      </c>
      <c r="G6" s="62">
        <f>E6*C6</f>
        <v>2400</v>
      </c>
      <c r="H6" s="61">
        <v>240</v>
      </c>
    </row>
    <row r="7" spans="1:8">
      <c r="A7" s="16">
        <v>2</v>
      </c>
      <c r="B7" s="16" t="s">
        <v>204</v>
      </c>
      <c r="C7" s="62" t="s">
        <v>202</v>
      </c>
      <c r="D7" s="14">
        <v>0.15</v>
      </c>
      <c r="E7" s="16">
        <v>20</v>
      </c>
      <c r="F7" s="61">
        <v>144</v>
      </c>
      <c r="G7" s="62">
        <f>E7*C7</f>
        <v>2400</v>
      </c>
      <c r="H7" s="61">
        <v>360</v>
      </c>
    </row>
    <row r="8" spans="1:8">
      <c r="A8" s="16">
        <v>3</v>
      </c>
      <c r="B8" s="16" t="s">
        <v>203</v>
      </c>
      <c r="C8" s="62" t="s">
        <v>202</v>
      </c>
      <c r="D8" s="14">
        <v>0.23</v>
      </c>
      <c r="E8" s="16">
        <v>34</v>
      </c>
      <c r="F8" s="63">
        <v>147.6</v>
      </c>
      <c r="G8" s="62">
        <f>E8*C8</f>
        <v>4080</v>
      </c>
      <c r="H8" s="63">
        <v>938.4</v>
      </c>
    </row>
    <row r="9" spans="1:8">
      <c r="A9" s="16">
        <v>4</v>
      </c>
      <c r="B9" s="16" t="s">
        <v>201</v>
      </c>
      <c r="C9" s="62" t="s">
        <v>178</v>
      </c>
      <c r="D9" s="14">
        <v>0.2</v>
      </c>
      <c r="E9" s="16">
        <v>25</v>
      </c>
      <c r="F9" s="61">
        <v>225</v>
      </c>
      <c r="G9" s="62">
        <f>E9*C9</f>
        <v>4500</v>
      </c>
      <c r="H9" s="61">
        <v>900</v>
      </c>
    </row>
    <row r="10" spans="1:8">
      <c r="A10" s="16">
        <v>5</v>
      </c>
      <c r="B10" s="16" t="s">
        <v>200</v>
      </c>
      <c r="C10" s="62" t="s">
        <v>199</v>
      </c>
      <c r="D10" s="14">
        <v>0.14000000000000001</v>
      </c>
      <c r="E10" s="16">
        <v>40</v>
      </c>
      <c r="F10" s="61">
        <v>140</v>
      </c>
      <c r="G10" s="62">
        <f>E10*C10</f>
        <v>4000</v>
      </c>
      <c r="H10" s="61">
        <v>560</v>
      </c>
    </row>
    <row r="11" spans="1:8">
      <c r="A11" s="16">
        <v>6</v>
      </c>
      <c r="B11" s="16" t="s">
        <v>198</v>
      </c>
      <c r="C11" s="62" t="s">
        <v>197</v>
      </c>
      <c r="D11" s="14">
        <v>0.05</v>
      </c>
      <c r="E11" s="16">
        <v>30</v>
      </c>
      <c r="F11" s="63">
        <v>24.15</v>
      </c>
      <c r="G11" s="62">
        <f>E11*C11</f>
        <v>690</v>
      </c>
      <c r="H11" s="63">
        <v>34.5</v>
      </c>
    </row>
    <row r="12" spans="1:8">
      <c r="A12" s="16">
        <v>7</v>
      </c>
      <c r="B12" s="16" t="s">
        <v>196</v>
      </c>
      <c r="C12" s="62" t="s">
        <v>195</v>
      </c>
      <c r="D12" s="14">
        <v>0.02</v>
      </c>
      <c r="E12" s="16">
        <v>45</v>
      </c>
      <c r="F12" s="63">
        <v>14.28</v>
      </c>
      <c r="G12" s="62">
        <f>E12*C12</f>
        <v>630</v>
      </c>
      <c r="H12" s="63">
        <v>12.6</v>
      </c>
    </row>
    <row r="13" spans="1:8">
      <c r="A13" s="16">
        <v>8</v>
      </c>
      <c r="B13" s="16" t="s">
        <v>194</v>
      </c>
      <c r="C13" s="62" t="s">
        <v>193</v>
      </c>
      <c r="D13" s="14">
        <v>0.13</v>
      </c>
      <c r="E13" s="16">
        <v>70</v>
      </c>
      <c r="F13" s="63">
        <v>75.709999999999994</v>
      </c>
      <c r="G13" s="62">
        <f>E13*C13</f>
        <v>4690</v>
      </c>
      <c r="H13" s="63">
        <v>609.70000000000005</v>
      </c>
    </row>
    <row r="14" spans="1:8">
      <c r="A14" s="16">
        <v>9</v>
      </c>
      <c r="B14" s="16" t="s">
        <v>192</v>
      </c>
      <c r="C14" s="62" t="s">
        <v>191</v>
      </c>
      <c r="D14" s="14">
        <v>0.08</v>
      </c>
      <c r="E14" s="16">
        <v>50</v>
      </c>
      <c r="F14" s="63">
        <v>86.4</v>
      </c>
      <c r="G14" s="62">
        <f>E14*C14</f>
        <v>4000</v>
      </c>
      <c r="H14" s="61">
        <v>320</v>
      </c>
    </row>
    <row r="15" spans="1:8">
      <c r="A15" s="16">
        <v>10</v>
      </c>
      <c r="B15" s="16" t="s">
        <v>190</v>
      </c>
      <c r="C15" s="62" t="s">
        <v>189</v>
      </c>
      <c r="D15" s="14">
        <v>0.3</v>
      </c>
      <c r="E15" s="16">
        <v>40</v>
      </c>
      <c r="F15" s="61">
        <v>325</v>
      </c>
      <c r="G15" s="62">
        <f>E15*C15</f>
        <v>10000</v>
      </c>
      <c r="H15" s="61">
        <v>3000</v>
      </c>
    </row>
    <row r="16" spans="1:8">
      <c r="A16" s="16">
        <v>11</v>
      </c>
      <c r="B16" s="16" t="s">
        <v>188</v>
      </c>
      <c r="C16" s="62" t="s">
        <v>187</v>
      </c>
      <c r="D16" s="14">
        <v>0.25</v>
      </c>
      <c r="E16" s="16">
        <v>60</v>
      </c>
      <c r="F16" s="61">
        <v>350</v>
      </c>
      <c r="G16" s="62">
        <f>E16*C16</f>
        <v>16800</v>
      </c>
      <c r="H16" s="61">
        <v>4200</v>
      </c>
    </row>
    <row r="17" spans="1:8">
      <c r="A17" s="16">
        <v>12</v>
      </c>
      <c r="B17" s="16" t="s">
        <v>186</v>
      </c>
      <c r="C17" s="62" t="s">
        <v>185</v>
      </c>
      <c r="D17" s="14">
        <v>0.25</v>
      </c>
      <c r="E17" s="16">
        <v>80</v>
      </c>
      <c r="F17" s="61">
        <v>250</v>
      </c>
      <c r="G17" s="62">
        <f>E17*C17</f>
        <v>16000</v>
      </c>
      <c r="H17" s="61">
        <v>4000</v>
      </c>
    </row>
    <row r="18" spans="1:8">
      <c r="A18" s="16">
        <v>13</v>
      </c>
      <c r="B18" s="16" t="s">
        <v>184</v>
      </c>
      <c r="C18" s="62" t="s">
        <v>178</v>
      </c>
      <c r="D18" s="14">
        <v>0.18</v>
      </c>
      <c r="E18" s="16">
        <v>90</v>
      </c>
      <c r="F18" s="63">
        <v>212.4</v>
      </c>
      <c r="G18" s="62">
        <f>E18*C18</f>
        <v>16200</v>
      </c>
      <c r="H18" s="61">
        <v>2916</v>
      </c>
    </row>
    <row r="19" spans="1:8">
      <c r="A19" s="16">
        <v>14</v>
      </c>
      <c r="B19" s="16" t="s">
        <v>183</v>
      </c>
      <c r="C19" s="62" t="s">
        <v>182</v>
      </c>
      <c r="D19" s="14">
        <v>0.4</v>
      </c>
      <c r="E19" s="16">
        <v>79</v>
      </c>
      <c r="F19" s="61">
        <v>322</v>
      </c>
      <c r="G19" s="62">
        <f>E19*C19</f>
        <v>18170</v>
      </c>
      <c r="H19" s="61">
        <v>7268</v>
      </c>
    </row>
    <row r="20" spans="1:8">
      <c r="A20" s="16">
        <v>15</v>
      </c>
      <c r="B20" s="16" t="s">
        <v>181</v>
      </c>
      <c r="C20" s="62" t="s">
        <v>180</v>
      </c>
      <c r="D20" s="14">
        <v>0.35</v>
      </c>
      <c r="E20" s="16">
        <v>34</v>
      </c>
      <c r="F20" s="63">
        <v>236.25</v>
      </c>
      <c r="G20" s="62">
        <f>E20*C20</f>
        <v>5950</v>
      </c>
      <c r="H20" s="63">
        <v>2082.5</v>
      </c>
    </row>
    <row r="21" spans="1:8">
      <c r="A21" s="16">
        <v>16</v>
      </c>
      <c r="B21" s="16" t="s">
        <v>179</v>
      </c>
      <c r="C21" s="62" t="s">
        <v>178</v>
      </c>
      <c r="D21" s="14">
        <v>0.15</v>
      </c>
      <c r="E21" s="16">
        <v>20</v>
      </c>
      <c r="F21" s="61">
        <v>207</v>
      </c>
      <c r="G21" s="62">
        <f>E21*C21</f>
        <v>3600</v>
      </c>
      <c r="H21" s="61">
        <v>540</v>
      </c>
    </row>
    <row r="22" spans="1:8">
      <c r="A22" s="16">
        <v>17</v>
      </c>
      <c r="B22" s="16" t="s">
        <v>177</v>
      </c>
      <c r="C22" s="62" t="s">
        <v>176</v>
      </c>
      <c r="D22" s="14">
        <v>0.13</v>
      </c>
      <c r="E22" s="16">
        <v>10</v>
      </c>
      <c r="F22" s="63">
        <v>146.9</v>
      </c>
      <c r="G22" s="62">
        <f>E22*C22</f>
        <v>1300</v>
      </c>
      <c r="H22" s="61">
        <v>169</v>
      </c>
    </row>
    <row r="23" spans="1:8">
      <c r="A23" s="16">
        <v>18</v>
      </c>
      <c r="B23" s="16" t="s">
        <v>175</v>
      </c>
      <c r="C23" s="62" t="s">
        <v>174</v>
      </c>
      <c r="D23" s="14">
        <v>0.12</v>
      </c>
      <c r="E23" s="16">
        <v>15</v>
      </c>
      <c r="F23" s="63">
        <v>156.80000000000001</v>
      </c>
      <c r="G23" s="62">
        <f>E23*C23</f>
        <v>2100</v>
      </c>
      <c r="H23" s="61">
        <v>252</v>
      </c>
    </row>
    <row r="24" spans="1:8">
      <c r="A24" s="16">
        <v>19</v>
      </c>
      <c r="B24" s="16" t="s">
        <v>173</v>
      </c>
      <c r="C24" s="62" t="s">
        <v>172</v>
      </c>
      <c r="D24" s="14">
        <v>0.5</v>
      </c>
      <c r="E24" s="16">
        <v>25</v>
      </c>
      <c r="F24" s="61">
        <v>525</v>
      </c>
      <c r="G24" s="62">
        <f>E24*C24</f>
        <v>8750</v>
      </c>
      <c r="H24" s="61">
        <v>4375</v>
      </c>
    </row>
    <row r="25" spans="1:8">
      <c r="A25" s="16">
        <v>20</v>
      </c>
      <c r="B25" s="16" t="s">
        <v>171</v>
      </c>
      <c r="C25" s="62" t="s">
        <v>170</v>
      </c>
      <c r="D25" s="14">
        <v>0.6</v>
      </c>
      <c r="E25" s="16">
        <v>35</v>
      </c>
      <c r="F25" s="61">
        <v>480</v>
      </c>
      <c r="G25" s="62">
        <f>E25*C25</f>
        <v>10500</v>
      </c>
      <c r="H25" s="61">
        <v>6300</v>
      </c>
    </row>
    <row r="26" spans="1:8">
      <c r="F26" t="s">
        <v>169</v>
      </c>
      <c r="G26" s="60">
        <f>SUM(G6:G25)</f>
        <v>136760</v>
      </c>
      <c r="H26" s="59">
        <f>SUM(H6:H25)</f>
        <v>39077.699999999997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6:M18"/>
  <sheetViews>
    <sheetView workbookViewId="0">
      <selection activeCell="K18" sqref="K18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B6:M18"/>
  <sheetViews>
    <sheetView workbookViewId="0">
      <selection activeCell="E37" sqref="E37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 hidden="1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 hidden="1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 hidden="1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 hidden="1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 hidden="1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autoFilter ref="B8:J18">
    <filterColumn colId="5">
      <filters>
        <filter val="F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B6:M18"/>
  <sheetViews>
    <sheetView workbookViewId="0">
      <selection activeCell="E28" sqref="E28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 hidden="1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 hidden="1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 hidden="1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 hidden="1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 hidden="1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autoFilter ref="B8:J18">
    <filterColumn colId="5">
      <filters>
        <filter val="M"/>
      </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6:M18"/>
  <sheetViews>
    <sheetView workbookViewId="0">
      <selection activeCell="K18" sqref="K18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6:M18"/>
  <sheetViews>
    <sheetView workbookViewId="0">
      <selection activeCell="K18" sqref="K18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6:M18"/>
  <sheetViews>
    <sheetView workbookViewId="0">
      <selection activeCell="F41" sqref="F41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6:M18"/>
  <sheetViews>
    <sheetView workbookViewId="0">
      <selection activeCell="K18" sqref="K18"/>
    </sheetView>
  </sheetViews>
  <sheetFormatPr baseColWidth="10" defaultRowHeight="15"/>
  <cols>
    <col min="4" max="4" width="22.7109375" customWidth="1"/>
    <col min="5" max="5" width="22.85546875" customWidth="1"/>
    <col min="8" max="8" width="54.85546875" customWidth="1"/>
    <col min="9" max="9" width="22.42578125" customWidth="1"/>
  </cols>
  <sheetData>
    <row r="6" spans="2:13" ht="26.25">
      <c r="D6" s="1" t="s">
        <v>0</v>
      </c>
    </row>
    <row r="8" spans="2:13" ht="15.75"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3" t="s">
        <v>9</v>
      </c>
      <c r="J8" s="3" t="s">
        <v>8</v>
      </c>
      <c r="M8" s="2"/>
    </row>
    <row r="9" spans="2:13">
      <c r="B9" s="4">
        <v>1</v>
      </c>
      <c r="C9" s="4" t="s">
        <v>10</v>
      </c>
      <c r="D9" s="4" t="s">
        <v>20</v>
      </c>
      <c r="E9" s="4" t="s">
        <v>29</v>
      </c>
      <c r="F9" s="4">
        <v>20</v>
      </c>
      <c r="G9" s="4" t="s">
        <v>37</v>
      </c>
      <c r="H9" s="4" t="s">
        <v>58</v>
      </c>
      <c r="I9" s="4" t="s">
        <v>39</v>
      </c>
      <c r="J9" s="4" t="s">
        <v>49</v>
      </c>
    </row>
    <row r="10" spans="2:13">
      <c r="B10" s="4">
        <v>2</v>
      </c>
      <c r="C10" s="4" t="s">
        <v>11</v>
      </c>
      <c r="D10" s="4" t="s">
        <v>21</v>
      </c>
      <c r="E10" s="4" t="s">
        <v>30</v>
      </c>
      <c r="F10" s="4">
        <v>18</v>
      </c>
      <c r="G10" s="4" t="s">
        <v>37</v>
      </c>
      <c r="H10" s="4" t="s">
        <v>59</v>
      </c>
      <c r="I10" s="4" t="s">
        <v>40</v>
      </c>
      <c r="J10" s="4" t="s">
        <v>50</v>
      </c>
    </row>
    <row r="11" spans="2:13">
      <c r="B11" s="4">
        <v>3</v>
      </c>
      <c r="C11" s="4" t="s">
        <v>12</v>
      </c>
      <c r="D11" s="4" t="s">
        <v>22</v>
      </c>
      <c r="E11" s="4" t="s">
        <v>31</v>
      </c>
      <c r="F11" s="4">
        <v>19</v>
      </c>
      <c r="G11" s="4" t="s">
        <v>38</v>
      </c>
      <c r="H11" s="4" t="s">
        <v>60</v>
      </c>
      <c r="I11" s="4" t="s">
        <v>41</v>
      </c>
      <c r="J11" s="4" t="s">
        <v>51</v>
      </c>
    </row>
    <row r="12" spans="2:13">
      <c r="B12" s="4">
        <v>4</v>
      </c>
      <c r="C12" s="4" t="s">
        <v>13</v>
      </c>
      <c r="D12" s="4" t="s">
        <v>23</v>
      </c>
      <c r="E12" s="4" t="s">
        <v>32</v>
      </c>
      <c r="F12" s="4">
        <v>18</v>
      </c>
      <c r="G12" s="4" t="s">
        <v>38</v>
      </c>
      <c r="H12" s="4" t="s">
        <v>61</v>
      </c>
      <c r="I12" s="4" t="s">
        <v>42</v>
      </c>
      <c r="J12" s="4" t="s">
        <v>52</v>
      </c>
    </row>
    <row r="13" spans="2:13">
      <c r="B13" s="4">
        <v>5</v>
      </c>
      <c r="C13" s="4" t="s">
        <v>14</v>
      </c>
      <c r="D13" s="4" t="s">
        <v>24</v>
      </c>
      <c r="E13" s="4" t="s">
        <v>22</v>
      </c>
      <c r="F13" s="4">
        <v>21</v>
      </c>
      <c r="G13" s="4" t="s">
        <v>37</v>
      </c>
      <c r="H13" s="4" t="s">
        <v>62</v>
      </c>
      <c r="I13" s="4" t="s">
        <v>43</v>
      </c>
      <c r="J13" s="4" t="s">
        <v>53</v>
      </c>
    </row>
    <row r="14" spans="2:13">
      <c r="B14" s="4">
        <v>6</v>
      </c>
      <c r="C14" s="4" t="s">
        <v>15</v>
      </c>
      <c r="D14" s="4" t="s">
        <v>33</v>
      </c>
      <c r="E14" s="4" t="s">
        <v>34</v>
      </c>
      <c r="F14" s="4">
        <v>20</v>
      </c>
      <c r="G14" s="4" t="s">
        <v>37</v>
      </c>
      <c r="H14" s="4" t="s">
        <v>63</v>
      </c>
      <c r="I14" s="4" t="s">
        <v>44</v>
      </c>
      <c r="J14" s="4" t="s">
        <v>54</v>
      </c>
    </row>
    <row r="15" spans="2:13">
      <c r="B15" s="4">
        <v>7</v>
      </c>
      <c r="C15" s="4" t="s">
        <v>16</v>
      </c>
      <c r="D15" s="4" t="s">
        <v>25</v>
      </c>
      <c r="E15" s="4" t="s">
        <v>36</v>
      </c>
      <c r="F15" s="4">
        <v>18</v>
      </c>
      <c r="G15" s="4" t="s">
        <v>38</v>
      </c>
      <c r="H15" s="4" t="s">
        <v>64</v>
      </c>
      <c r="I15" s="4" t="s">
        <v>45</v>
      </c>
      <c r="J15" s="4" t="s">
        <v>55</v>
      </c>
    </row>
    <row r="16" spans="2:13">
      <c r="B16" s="4">
        <v>8</v>
      </c>
      <c r="C16" s="4" t="s">
        <v>17</v>
      </c>
      <c r="D16" s="4" t="s">
        <v>26</v>
      </c>
      <c r="E16" s="4" t="s">
        <v>35</v>
      </c>
      <c r="F16" s="4">
        <v>19</v>
      </c>
      <c r="G16" s="4" t="s">
        <v>38</v>
      </c>
      <c r="H16" s="4" t="s">
        <v>65</v>
      </c>
      <c r="I16" s="4" t="s">
        <v>46</v>
      </c>
      <c r="J16" s="4" t="s">
        <v>56</v>
      </c>
    </row>
    <row r="17" spans="2:10">
      <c r="B17" s="4">
        <v>9</v>
      </c>
      <c r="C17" s="4" t="s">
        <v>18</v>
      </c>
      <c r="D17" s="4" t="s">
        <v>27</v>
      </c>
      <c r="E17" s="4" t="s">
        <v>27</v>
      </c>
      <c r="F17" s="4">
        <v>18</v>
      </c>
      <c r="G17" s="4" t="s">
        <v>38</v>
      </c>
      <c r="H17" s="4" t="s">
        <v>66</v>
      </c>
      <c r="I17" s="4" t="s">
        <v>47</v>
      </c>
      <c r="J17" s="4" t="s">
        <v>55</v>
      </c>
    </row>
    <row r="18" spans="2:10">
      <c r="B18" s="4">
        <v>10</v>
      </c>
      <c r="C18" s="4" t="s">
        <v>19</v>
      </c>
      <c r="D18" s="4" t="s">
        <v>28</v>
      </c>
      <c r="E18" s="4" t="s">
        <v>23</v>
      </c>
      <c r="F18" s="4">
        <v>18</v>
      </c>
      <c r="G18" s="4" t="s">
        <v>37</v>
      </c>
      <c r="H18" s="4" t="s">
        <v>67</v>
      </c>
      <c r="I18" s="4" t="s">
        <v>48</v>
      </c>
      <c r="J18" s="4" t="s">
        <v>57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H10" sqref="H10"/>
    </sheetView>
  </sheetViews>
  <sheetFormatPr baseColWidth="10" defaultRowHeight="15"/>
  <cols>
    <col min="1" max="1" width="7.42578125" customWidth="1"/>
    <col min="2" max="2" width="4.7109375" customWidth="1"/>
    <col min="3" max="3" width="5.140625" customWidth="1"/>
    <col min="4" max="4" width="6.42578125" customWidth="1"/>
    <col min="5" max="5" width="5.5703125" customWidth="1"/>
    <col min="6" max="6" width="20.85546875" customWidth="1"/>
    <col min="8" max="8" width="10.28515625" customWidth="1"/>
    <col min="9" max="9" width="5.140625" customWidth="1"/>
    <col min="10" max="10" width="5.42578125" customWidth="1"/>
    <col min="11" max="11" width="5" customWidth="1"/>
    <col min="12" max="12" width="6" customWidth="1"/>
    <col min="13" max="13" width="4.5703125" customWidth="1"/>
    <col min="14" max="15" width="5.140625" customWidth="1"/>
    <col min="16" max="16" width="4.7109375" customWidth="1"/>
  </cols>
  <sheetData>
    <row r="1" spans="1:16">
      <c r="G1" s="19" t="s">
        <v>78</v>
      </c>
      <c r="H1" s="19"/>
    </row>
    <row r="2" spans="1:16">
      <c r="A2" s="18" t="s">
        <v>77</v>
      </c>
      <c r="B2" s="18" t="s">
        <v>76</v>
      </c>
      <c r="C2" s="18" t="s">
        <v>75</v>
      </c>
      <c r="D2" s="18" t="s">
        <v>74</v>
      </c>
      <c r="E2" s="18" t="s">
        <v>73</v>
      </c>
      <c r="F2" s="17"/>
    </row>
    <row r="3" spans="1:16">
      <c r="A3" s="16">
        <v>18</v>
      </c>
      <c r="B3" s="16">
        <v>8</v>
      </c>
      <c r="C3" s="16">
        <v>8</v>
      </c>
      <c r="D3" s="15">
        <f>B3/C6</f>
        <v>0.36363636363636365</v>
      </c>
      <c r="E3" s="14">
        <f>D3</f>
        <v>0.36363636363636365</v>
      </c>
      <c r="F3" s="13"/>
      <c r="G3">
        <f>A3*B3</f>
        <v>144</v>
      </c>
      <c r="I3">
        <v>18</v>
      </c>
      <c r="J3">
        <v>18</v>
      </c>
      <c r="K3">
        <v>18</v>
      </c>
      <c r="L3">
        <v>18</v>
      </c>
      <c r="M3">
        <v>18</v>
      </c>
      <c r="N3">
        <v>18</v>
      </c>
      <c r="O3">
        <v>18</v>
      </c>
      <c r="P3">
        <v>18</v>
      </c>
    </row>
    <row r="4" spans="1:16">
      <c r="A4" s="16">
        <v>19</v>
      </c>
      <c r="B4" s="16">
        <v>9</v>
      </c>
      <c r="C4" s="16">
        <v>17</v>
      </c>
      <c r="D4" s="15">
        <f>B4/C6</f>
        <v>0.40909090909090912</v>
      </c>
      <c r="E4" s="14">
        <f>D3+D4</f>
        <v>0.77272727272727271</v>
      </c>
      <c r="F4" s="13"/>
      <c r="G4">
        <f>A4*B4</f>
        <v>171</v>
      </c>
      <c r="I4">
        <v>19</v>
      </c>
      <c r="J4">
        <v>19</v>
      </c>
      <c r="K4">
        <v>19</v>
      </c>
      <c r="L4">
        <v>19</v>
      </c>
      <c r="M4">
        <v>19</v>
      </c>
      <c r="N4">
        <v>19</v>
      </c>
      <c r="O4">
        <v>19</v>
      </c>
      <c r="P4">
        <v>19</v>
      </c>
    </row>
    <row r="5" spans="1:16">
      <c r="A5" s="16">
        <v>20</v>
      </c>
      <c r="B5" s="16">
        <v>1</v>
      </c>
      <c r="C5" s="16">
        <v>18</v>
      </c>
      <c r="D5" s="15">
        <f>B5/C6</f>
        <v>4.5454545454545456E-2</v>
      </c>
      <c r="E5" s="14">
        <f>E4+D5</f>
        <v>0.81818181818181812</v>
      </c>
      <c r="F5" s="13"/>
      <c r="G5">
        <f>A5*B5</f>
        <v>20</v>
      </c>
      <c r="I5">
        <v>19</v>
      </c>
      <c r="J5">
        <v>20</v>
      </c>
      <c r="K5">
        <v>21</v>
      </c>
      <c r="L5">
        <v>21</v>
      </c>
      <c r="M5">
        <v>21</v>
      </c>
      <c r="N5">
        <v>21</v>
      </c>
    </row>
    <row r="6" spans="1:16">
      <c r="A6" s="16">
        <v>21</v>
      </c>
      <c r="B6" s="16">
        <v>4</v>
      </c>
      <c r="C6" s="16">
        <v>22</v>
      </c>
      <c r="D6" s="15">
        <f>B6/C6</f>
        <v>0.18181818181818182</v>
      </c>
      <c r="E6" s="14">
        <f>E5+D6</f>
        <v>1</v>
      </c>
      <c r="F6" s="13"/>
      <c r="G6">
        <f>A6*B6</f>
        <v>84</v>
      </c>
    </row>
    <row r="7" spans="1:16">
      <c r="G7">
        <f>SUM(G3:G6)</f>
        <v>419</v>
      </c>
      <c r="H7" s="12" t="s">
        <v>72</v>
      </c>
    </row>
    <row r="8" spans="1:16">
      <c r="D8" t="s">
        <v>71</v>
      </c>
      <c r="F8" s="11" t="s">
        <v>70</v>
      </c>
      <c r="G8" s="10">
        <f>G7/C6</f>
        <v>19.045454545454547</v>
      </c>
      <c r="H8" s="9">
        <f>AVERAGE(I3:P5)</f>
        <v>19.045454545454547</v>
      </c>
    </row>
    <row r="10" spans="1:16">
      <c r="F10" s="8" t="s">
        <v>69</v>
      </c>
      <c r="G10" s="8">
        <v>19</v>
      </c>
      <c r="H10" s="7" t="e">
        <f ca="1">_xlfn.MODE.SNGL(I3:P5)</f>
        <v>#NAME?</v>
      </c>
    </row>
    <row r="12" spans="1:16">
      <c r="F12" s="6" t="s">
        <v>68</v>
      </c>
      <c r="G12" s="6">
        <v>19</v>
      </c>
      <c r="H12" s="5">
        <f>MEDIAN(I3:P5)</f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primer ejercicio</vt:lpstr>
      <vt:lpstr>Mi agenda </vt:lpstr>
      <vt:lpstr>Mujeres </vt:lpstr>
      <vt:lpstr>Hombres</vt:lpstr>
      <vt:lpstr>Mayores de edad </vt:lpstr>
      <vt:lpstr>Menores de edad </vt:lpstr>
      <vt:lpstr>Mujeres menores </vt:lpstr>
      <vt:lpstr>Hombres menores </vt:lpstr>
      <vt:lpstr>EDAD</vt:lpstr>
      <vt:lpstr>ESTATURA </vt:lpstr>
      <vt:lpstr>histograma</vt:lpstr>
      <vt:lpstr>inventario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</dc:creator>
  <cp:lastModifiedBy>Hogar</cp:lastModifiedBy>
  <dcterms:created xsi:type="dcterms:W3CDTF">2015-09-07T13:17:04Z</dcterms:created>
  <dcterms:modified xsi:type="dcterms:W3CDTF">2015-10-22T01:57:34Z</dcterms:modified>
</cp:coreProperties>
</file>