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Imelda Patricia C\Documents\PROBABILIDAD Y ESTADÍSTICA\"/>
    </mc:Choice>
  </mc:AlternateContent>
  <xr:revisionPtr revIDLastSave="0" documentId="13_ncr:1_{BC5B05F1-99FB-4EF8-AF11-5451174FD59F}" xr6:coauthVersionLast="47" xr6:coauthVersionMax="47" xr10:uidLastSave="{00000000-0000-0000-0000-000000000000}"/>
  <bookViews>
    <workbookView xWindow="-108" yWindow="-108" windowWidth="23256" windowHeight="12456" activeTab="1" xr2:uid="{00000000-000D-0000-FFFF-FFFF00000000}"/>
  </bookViews>
  <sheets>
    <sheet name="RECOLECTARDATOS" sheetId="1" r:id="rId1"/>
    <sheet name="EDAD" sheetId="2" r:id="rId2"/>
    <sheet name="ESTATURAS" sheetId="4" r:id="rId3"/>
    <sheet name="GENEROS MUSICAL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4" l="1"/>
  <c r="H35" i="2"/>
  <c r="H39" i="4"/>
  <c r="I21" i="4"/>
  <c r="I22" i="4"/>
  <c r="I23" i="4" s="1"/>
  <c r="I24" i="4" s="1"/>
  <c r="I20" i="4"/>
  <c r="I19" i="4"/>
  <c r="I34" i="2"/>
  <c r="H34" i="2"/>
  <c r="F23" i="2"/>
  <c r="F22" i="2"/>
  <c r="F21" i="2"/>
  <c r="F20" i="2"/>
  <c r="H26" i="4"/>
  <c r="H25" i="4"/>
  <c r="H20" i="4"/>
  <c r="H21" i="4"/>
  <c r="H22" i="4"/>
  <c r="H23" i="4"/>
  <c r="H24" i="4"/>
  <c r="H19" i="4"/>
  <c r="G20" i="4"/>
  <c r="G21" i="4"/>
  <c r="G22" i="4"/>
  <c r="G23" i="4"/>
  <c r="G24" i="4"/>
  <c r="G19" i="4"/>
  <c r="F32" i="2"/>
  <c r="C3" i="2"/>
  <c r="C14" i="2"/>
  <c r="C4" i="2"/>
  <c r="C5" i="2"/>
  <c r="C6" i="2"/>
  <c r="C7" i="2"/>
  <c r="C8" i="2"/>
  <c r="C9" i="2"/>
  <c r="C10" i="2"/>
  <c r="C11" i="2"/>
  <c r="C12" i="2"/>
  <c r="C13" i="2"/>
  <c r="J6" i="1"/>
  <c r="J5" i="1"/>
  <c r="J4" i="1"/>
  <c r="I6" i="1"/>
  <c r="I5" i="1"/>
  <c r="I4" i="1"/>
  <c r="B31" i="3"/>
  <c r="B30" i="3"/>
  <c r="B29" i="3"/>
  <c r="B28" i="3"/>
  <c r="B27" i="3"/>
  <c r="B26" i="3"/>
  <c r="B24" i="3"/>
  <c r="B23" i="3"/>
  <c r="B25" i="3"/>
  <c r="B23" i="2"/>
  <c r="B22" i="2"/>
  <c r="B21" i="2"/>
  <c r="B20" i="2"/>
  <c r="B24" i="2" s="1"/>
  <c r="C22" i="2" s="1"/>
  <c r="F30" i="2"/>
  <c r="F29" i="2"/>
  <c r="F31" i="2" s="1"/>
  <c r="C24" i="4"/>
  <c r="C23" i="4"/>
  <c r="C22" i="4"/>
  <c r="C21" i="4"/>
  <c r="C20" i="4"/>
  <c r="C19" i="4"/>
  <c r="I31" i="4"/>
  <c r="I30" i="4"/>
  <c r="I32" i="4" s="1"/>
  <c r="B7" i="4"/>
  <c r="B11" i="3"/>
  <c r="B10" i="3"/>
  <c r="B9" i="3"/>
  <c r="B8" i="3"/>
  <c r="B7" i="3"/>
  <c r="B6" i="3"/>
  <c r="B5" i="3"/>
  <c r="B4" i="3"/>
  <c r="B3" i="3"/>
  <c r="B7" i="2"/>
  <c r="B13" i="2"/>
  <c r="B12" i="2"/>
  <c r="B11" i="2"/>
  <c r="B10" i="2"/>
  <c r="B9" i="2"/>
  <c r="B8" i="2"/>
  <c r="B6" i="2"/>
  <c r="B5" i="2"/>
  <c r="B4" i="2"/>
  <c r="B3" i="2"/>
  <c r="C26" i="3" l="1"/>
  <c r="C27" i="3"/>
  <c r="C28" i="3"/>
  <c r="C31" i="3"/>
  <c r="C24" i="3"/>
  <c r="C29" i="3"/>
  <c r="B12" i="3"/>
  <c r="B32" i="3"/>
  <c r="C30" i="3" s="1"/>
  <c r="C25" i="4"/>
  <c r="D21" i="4" s="1"/>
  <c r="E22" i="2"/>
  <c r="D22" i="2"/>
  <c r="C20" i="2"/>
  <c r="C21" i="2"/>
  <c r="C23" i="2"/>
  <c r="B14" i="2"/>
  <c r="D20" i="4" l="1"/>
  <c r="E20" i="4" s="1"/>
  <c r="D24" i="4"/>
  <c r="E24" i="4" s="1"/>
  <c r="D22" i="4"/>
  <c r="E22" i="4" s="1"/>
  <c r="D30" i="3"/>
  <c r="E30" i="3"/>
  <c r="D29" i="3"/>
  <c r="E29" i="3"/>
  <c r="E26" i="3"/>
  <c r="D26" i="3"/>
  <c r="E21" i="4"/>
  <c r="F21" i="4"/>
  <c r="E31" i="3"/>
  <c r="D31" i="3"/>
  <c r="D19" i="4"/>
  <c r="C25" i="3"/>
  <c r="F22" i="4"/>
  <c r="E28" i="3"/>
  <c r="D28" i="3"/>
  <c r="E27" i="3"/>
  <c r="D27" i="3"/>
  <c r="E24" i="3"/>
  <c r="D24" i="3"/>
  <c r="D23" i="4"/>
  <c r="C23" i="3"/>
  <c r="D20" i="2"/>
  <c r="C24" i="2"/>
  <c r="E24" i="2" s="1"/>
  <c r="E20" i="2"/>
  <c r="E21" i="2"/>
  <c r="D21" i="2"/>
  <c r="E23" i="2"/>
  <c r="D23" i="2"/>
  <c r="F20" i="4" l="1"/>
  <c r="F24" i="4"/>
  <c r="E25" i="3"/>
  <c r="D25" i="3"/>
  <c r="E23" i="4"/>
  <c r="F23" i="4"/>
  <c r="F19" i="4"/>
  <c r="D25" i="4"/>
  <c r="E19" i="4"/>
  <c r="E23" i="3"/>
  <c r="D23" i="3"/>
  <c r="C32" i="3"/>
  <c r="D24" i="2"/>
  <c r="F25" i="4" l="1"/>
  <c r="E32" i="3"/>
  <c r="D32" i="3"/>
  <c r="E25" i="4"/>
</calcChain>
</file>

<file path=xl/sharedStrings.xml><?xml version="1.0" encoding="utf-8"?>
<sst xmlns="http://schemas.openxmlformats.org/spreadsheetml/2006/main" count="157" uniqueCount="86">
  <si>
    <t>ESTUDIANTE</t>
  </si>
  <si>
    <t>EDAD</t>
  </si>
  <si>
    <t>ESTATURA</t>
  </si>
  <si>
    <t>GENERO MÚSICAL</t>
  </si>
  <si>
    <t>ROCK</t>
  </si>
  <si>
    <t>POP</t>
  </si>
  <si>
    <t>HIP HOP</t>
  </si>
  <si>
    <t>FRECUENCIA</t>
  </si>
  <si>
    <t>REGUETON</t>
  </si>
  <si>
    <t>ALCALA RAMIREZ GABRIELA HAYDEE</t>
  </si>
  <si>
    <t>ANGUIANO CALDERON FATIMA LIZBETH</t>
  </si>
  <si>
    <t>CEPEDA GARCIA PERLA ABIGAIL</t>
  </si>
  <si>
    <t>CUADROS CALVILLO IMELDA PATRICIA</t>
  </si>
  <si>
    <t>DE LA GARZA SANCHEZ REGINA</t>
  </si>
  <si>
    <t>DOMINGUEZ FLORES JOSELYN ANDREA</t>
  </si>
  <si>
    <t>ESCOLASTICO RUIZ ALESSANDRA</t>
  </si>
  <si>
    <t>GARCIA ESCOBEDO JENIFER JANETH</t>
  </si>
  <si>
    <t>GAYTAN BERMEA ANDREA</t>
  </si>
  <si>
    <t>GONZALEZ LOMAS LORENA ALEJANDRA</t>
  </si>
  <si>
    <t>GONZALEZ PALOMO DEVANI MONSERRATH</t>
  </si>
  <si>
    <t>GUTIERREZ CISNEROS GABRIELA BERENICE</t>
  </si>
  <si>
    <t>GUTIERREZ FONSECA TANIA MELISA</t>
  </si>
  <si>
    <t>HERNANDEZ SERRANO ARELY</t>
  </si>
  <si>
    <t>HERRERA IBARRA CLAUDIA FERNANDA</t>
  </si>
  <si>
    <t>HUERTA JIMENEZ MARIA FERNANDA</t>
  </si>
  <si>
    <t>MARTINEZ PONCE ANA PAOLA</t>
  </si>
  <si>
    <t>MONTOYA SILVA JULIA YESSENIA</t>
  </si>
  <si>
    <t>ONTIVEROS RODRIGUEZ MAYRA RUBY</t>
  </si>
  <si>
    <t>PEÑA FARIAS ANA PAOLA</t>
  </si>
  <si>
    <t>RAMIREZ MEDINA YUMIKO</t>
  </si>
  <si>
    <t>REALPOZO HARO RANIA ROMINA</t>
  </si>
  <si>
    <t>ROCHA VICUÑA XIMENA GUADALUPE</t>
  </si>
  <si>
    <t>SALAS CASTILLO JOHANA VANESSA</t>
  </si>
  <si>
    <t>SANCHEZ MONCADA ESTRELLA JANETH</t>
  </si>
  <si>
    <t>SEGOVIA LUCIO BRITANIA SCARLETT</t>
  </si>
  <si>
    <t>SERRATO MONTENEGRO ANA PAULINA</t>
  </si>
  <si>
    <t>VALDEZ RIOS MONSERRATH</t>
  </si>
  <si>
    <t>No.</t>
  </si>
  <si>
    <t>ALTERNATIVO</t>
  </si>
  <si>
    <t>R&amp;B</t>
  </si>
  <si>
    <t>REGAE</t>
  </si>
  <si>
    <t>RAP</t>
  </si>
  <si>
    <t>Total</t>
  </si>
  <si>
    <t>FRECUENCIA ABSOLUTA</t>
  </si>
  <si>
    <t>1.50-1.55</t>
  </si>
  <si>
    <t>1.56-1.60</t>
  </si>
  <si>
    <t>1.61-1.65</t>
  </si>
  <si>
    <t>CORRIDOS</t>
  </si>
  <si>
    <t>1.66-1.73</t>
  </si>
  <si>
    <t>LIM SUP</t>
  </si>
  <si>
    <t>LIM INF</t>
  </si>
  <si>
    <t>RANGO</t>
  </si>
  <si>
    <t>INTERVALOS</t>
  </si>
  <si>
    <t>TI</t>
  </si>
  <si>
    <t>FRECUENCIA RELATIVA</t>
  </si>
  <si>
    <t>%</t>
  </si>
  <si>
    <t>17 - 19</t>
  </si>
  <si>
    <t>20- 22</t>
  </si>
  <si>
    <t>23 - 25</t>
  </si>
  <si>
    <t>26 - 28</t>
  </si>
  <si>
    <t>GÉNERO MUSICAL</t>
  </si>
  <si>
    <t>Media</t>
  </si>
  <si>
    <t>Moda</t>
  </si>
  <si>
    <t>Mediana</t>
  </si>
  <si>
    <t>EDADES</t>
  </si>
  <si>
    <t>EDAD* f</t>
  </si>
  <si>
    <t>Media aritmética</t>
  </si>
  <si>
    <t>MARCA DE CLASE</t>
  </si>
  <si>
    <t>MC*f</t>
  </si>
  <si>
    <t>Media Aritmética</t>
  </si>
  <si>
    <t>MODA</t>
  </si>
  <si>
    <t xml:space="preserve">POP </t>
  </si>
  <si>
    <t>DATOS</t>
  </si>
  <si>
    <t>Li</t>
  </si>
  <si>
    <t>n</t>
  </si>
  <si>
    <t>F-1</t>
  </si>
  <si>
    <t>fi</t>
  </si>
  <si>
    <t>fi-1</t>
  </si>
  <si>
    <t>fi+1</t>
  </si>
  <si>
    <t>Frecuencia acumulada (F)</t>
  </si>
  <si>
    <t>FRECUENCIA RELATIVA (fr)</t>
  </si>
  <si>
    <t>FRECUENCIA ABSOLUTA (f)</t>
  </si>
  <si>
    <t>Amplitud (ti)</t>
  </si>
  <si>
    <t>FRECUENCIA ACUMULADA</t>
  </si>
  <si>
    <t>MEDIANA</t>
  </si>
  <si>
    <t>FRECUENCIA ABSOLUTA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</si>
</sst>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000"/>
  </numFmts>
  <fonts count="10"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14"/>
      <color theme="1"/>
      <name val="Calibri"/>
      <family val="2"/>
      <scheme val="minor"/>
    </font>
    <font>
      <sz val="11"/>
      <color rgb="FF000000"/>
      <name val="Calibri"/>
      <family val="2"/>
      <scheme val="minor"/>
    </font>
    <font>
      <b/>
      <sz val="10"/>
      <color theme="1"/>
      <name val="Calibri"/>
      <family val="2"/>
      <scheme val="minor"/>
    </font>
    <font>
      <b/>
      <sz val="8"/>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AE7FF"/>
        <bgColor indexed="64"/>
      </patternFill>
    </fill>
    <fill>
      <patternFill patternType="solid">
        <fgColor theme="7"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style="medium">
        <color indexed="64"/>
      </bottom>
      <diagonal/>
    </border>
  </borders>
  <cellStyleXfs count="2">
    <xf numFmtId="0" fontId="0" fillId="0" borderId="0"/>
    <xf numFmtId="9" fontId="3" fillId="0" borderId="0" applyFont="0" applyFill="0" applyBorder="0" applyAlignment="0" applyProtection="0"/>
  </cellStyleXfs>
  <cellXfs count="84">
    <xf numFmtId="0" fontId="0" fillId="0" borderId="0" xfId="0"/>
    <xf numFmtId="0" fontId="1" fillId="0" borderId="0" xfId="0" applyFont="1"/>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2" fontId="2" fillId="0" borderId="1" xfId="0" applyNumberFormat="1" applyFont="1" applyBorder="1" applyAlignment="1">
      <alignment horizontal="center"/>
    </xf>
    <xf numFmtId="0" fontId="2" fillId="0" borderId="8" xfId="0" applyFont="1" applyBorder="1" applyAlignment="1">
      <alignment horizontal="center"/>
    </xf>
    <xf numFmtId="0" fontId="4" fillId="0" borderId="1" xfId="0" applyFont="1" applyBorder="1" applyAlignment="1">
      <alignment horizontal="center"/>
    </xf>
    <xf numFmtId="0" fontId="5" fillId="0" borderId="8" xfId="0" applyFont="1" applyBorder="1" applyAlignment="1">
      <alignment horizontal="center"/>
    </xf>
    <xf numFmtId="0" fontId="0" fillId="0" borderId="10" xfId="0" applyBorder="1" applyAlignment="1">
      <alignment horizontal="center"/>
    </xf>
    <xf numFmtId="0" fontId="6" fillId="0" borderId="8" xfId="0" applyFont="1" applyBorder="1" applyAlignment="1">
      <alignment horizontal="center"/>
    </xf>
    <xf numFmtId="0" fontId="0" fillId="0" borderId="0" xfId="0" applyAlignment="1">
      <alignment horizontal="center"/>
    </xf>
    <xf numFmtId="0" fontId="4" fillId="0" borderId="2" xfId="0"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xf>
    <xf numFmtId="9" fontId="0" fillId="0" borderId="5" xfId="1" applyFont="1" applyBorder="1" applyAlignment="1">
      <alignment horizontal="center"/>
    </xf>
    <xf numFmtId="9" fontId="0" fillId="0" borderId="11" xfId="1" applyFont="1" applyBorder="1" applyAlignment="1">
      <alignment horizontal="center"/>
    </xf>
    <xf numFmtId="9" fontId="0" fillId="0" borderId="1" xfId="1" applyFont="1" applyBorder="1" applyAlignment="1">
      <alignment horizontal="center"/>
    </xf>
    <xf numFmtId="9" fontId="0" fillId="0" borderId="0" xfId="0" applyNumberFormat="1"/>
    <xf numFmtId="0" fontId="6"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horizontal="left" vertical="center" wrapText="1"/>
    </xf>
    <xf numFmtId="1" fontId="0" fillId="4"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2" fillId="0" borderId="9" xfId="0" applyFont="1" applyBorder="1" applyAlignment="1">
      <alignment horizontal="center"/>
    </xf>
    <xf numFmtId="0" fontId="0" fillId="0" borderId="1" xfId="0" applyBorder="1"/>
    <xf numFmtId="0" fontId="2" fillId="0" borderId="0" xfId="0" applyFont="1" applyAlignment="1">
      <alignment horizontal="center"/>
    </xf>
    <xf numFmtId="0" fontId="4" fillId="0" borderId="18" xfId="0" applyFont="1" applyBorder="1" applyAlignment="1">
      <alignment horizontal="center"/>
    </xf>
    <xf numFmtId="0" fontId="1" fillId="0" borderId="14" xfId="0" applyFont="1" applyBorder="1" applyAlignment="1">
      <alignment horizontal="center"/>
    </xf>
    <xf numFmtId="164" fontId="1" fillId="0" borderId="19" xfId="0" applyNumberFormat="1" applyFont="1" applyBorder="1" applyAlignment="1">
      <alignment horizontal="center"/>
    </xf>
    <xf numFmtId="2" fontId="1" fillId="0" borderId="20" xfId="0" applyNumberFormat="1" applyFont="1" applyBorder="1" applyAlignment="1">
      <alignment horizontal="center"/>
    </xf>
    <xf numFmtId="0" fontId="1" fillId="0" borderId="16" xfId="0" applyFont="1" applyBorder="1" applyAlignment="1">
      <alignment horizontal="center"/>
    </xf>
    <xf numFmtId="1" fontId="1" fillId="0" borderId="17" xfId="0" applyNumberFormat="1" applyFont="1" applyBorder="1" applyAlignment="1">
      <alignment horizontal="center"/>
    </xf>
    <xf numFmtId="2" fontId="1" fillId="0" borderId="18" xfId="0" applyNumberFormat="1" applyFont="1" applyBorder="1" applyAlignment="1">
      <alignment horizontal="center"/>
    </xf>
    <xf numFmtId="0" fontId="1" fillId="0" borderId="9" xfId="0" applyFont="1" applyBorder="1"/>
    <xf numFmtId="0" fontId="8" fillId="0" borderId="2" xfId="0" applyFont="1" applyBorder="1" applyAlignment="1">
      <alignment horizontal="center"/>
    </xf>
    <xf numFmtId="0" fontId="8" fillId="0" borderId="8" xfId="0" applyFont="1" applyBorder="1" applyAlignment="1">
      <alignment horizontal="center"/>
    </xf>
    <xf numFmtId="0" fontId="5" fillId="0" borderId="8" xfId="0" applyFont="1" applyBorder="1" applyAlignment="1">
      <alignment horizontal="center" vertical="top"/>
    </xf>
    <xf numFmtId="10" fontId="0" fillId="0" borderId="0" xfId="1" applyNumberFormat="1" applyFont="1" applyBorder="1" applyAlignment="1">
      <alignment horizontal="center"/>
    </xf>
    <xf numFmtId="9" fontId="0" fillId="0" borderId="15" xfId="0" applyNumberFormat="1" applyBorder="1" applyAlignment="1">
      <alignment horizontal="center"/>
    </xf>
    <xf numFmtId="0" fontId="0" fillId="0" borderId="22" xfId="0" applyBorder="1"/>
    <xf numFmtId="0" fontId="0" fillId="0" borderId="11" xfId="0" applyBorder="1" applyAlignment="1">
      <alignment horizontal="center"/>
    </xf>
    <xf numFmtId="0" fontId="0" fillId="0" borderId="21" xfId="0" applyBorder="1" applyAlignment="1">
      <alignment horizontal="center"/>
    </xf>
    <xf numFmtId="164" fontId="0" fillId="0" borderId="7" xfId="0" applyNumberFormat="1" applyBorder="1"/>
    <xf numFmtId="164" fontId="0" fillId="0" borderId="6" xfId="0" applyNumberFormat="1" applyBorder="1"/>
    <xf numFmtId="164" fontId="0" fillId="0" borderId="10" xfId="0" applyNumberFormat="1" applyBorder="1"/>
    <xf numFmtId="164" fontId="0" fillId="0" borderId="1" xfId="0" applyNumberFormat="1" applyBorder="1"/>
    <xf numFmtId="165" fontId="0" fillId="0" borderId="6" xfId="0" applyNumberFormat="1" applyBorder="1"/>
    <xf numFmtId="0" fontId="0" fillId="0" borderId="13" xfId="0"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9" fontId="0" fillId="7" borderId="5" xfId="1" applyFont="1" applyFill="1" applyBorder="1" applyAlignment="1">
      <alignment horizontal="center"/>
    </xf>
    <xf numFmtId="0" fontId="9" fillId="0" borderId="8" xfId="0" applyFont="1" applyFill="1" applyBorder="1" applyAlignment="1">
      <alignment horizontal="center"/>
    </xf>
    <xf numFmtId="0" fontId="9" fillId="0" borderId="8" xfId="0" applyFont="1" applyBorder="1" applyAlignment="1">
      <alignment horizontal="center"/>
    </xf>
    <xf numFmtId="0" fontId="0" fillId="0" borderId="8" xfId="0" applyBorder="1"/>
    <xf numFmtId="0" fontId="2" fillId="0" borderId="14" xfId="0" applyFont="1" applyBorder="1" applyAlignment="1">
      <alignment horizontal="center"/>
    </xf>
    <xf numFmtId="0" fontId="4" fillId="0" borderId="23" xfId="0" applyFont="1" applyBorder="1" applyAlignment="1">
      <alignment horizontal="center"/>
    </xf>
    <xf numFmtId="10" fontId="0" fillId="7" borderId="0" xfId="1" applyNumberFormat="1" applyFont="1" applyFill="1" applyBorder="1" applyAlignment="1">
      <alignment horizontal="center"/>
    </xf>
    <xf numFmtId="164" fontId="0" fillId="7" borderId="6" xfId="0" applyNumberFormat="1" applyFill="1" applyBorder="1"/>
    <xf numFmtId="0" fontId="0" fillId="7" borderId="0" xfId="0" applyFill="1"/>
    <xf numFmtId="0" fontId="9" fillId="0" borderId="12" xfId="0" applyFont="1" applyBorder="1" applyAlignment="1">
      <alignment horizontal="center"/>
    </xf>
    <xf numFmtId="0" fontId="0" fillId="0" borderId="20" xfId="0" applyBorder="1" applyAlignment="1">
      <alignment horizontal="center"/>
    </xf>
    <xf numFmtId="0" fontId="4" fillId="0" borderId="16"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FA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Edades del Grupo C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EDAD!$A$3:$A$13</c:f>
              <c:numCache>
                <c:formatCode>General</c:formatCode>
                <c:ptCount val="11"/>
                <c:pt idx="0">
                  <c:v>17</c:v>
                </c:pt>
                <c:pt idx="1">
                  <c:v>18</c:v>
                </c:pt>
                <c:pt idx="2">
                  <c:v>19</c:v>
                </c:pt>
                <c:pt idx="3">
                  <c:v>20</c:v>
                </c:pt>
                <c:pt idx="4">
                  <c:v>21</c:v>
                </c:pt>
                <c:pt idx="5">
                  <c:v>22</c:v>
                </c:pt>
                <c:pt idx="6">
                  <c:v>23</c:v>
                </c:pt>
                <c:pt idx="7">
                  <c:v>24</c:v>
                </c:pt>
                <c:pt idx="8">
                  <c:v>25</c:v>
                </c:pt>
                <c:pt idx="9">
                  <c:v>26</c:v>
                </c:pt>
                <c:pt idx="10">
                  <c:v>27</c:v>
                </c:pt>
              </c:numCache>
            </c:numRef>
          </c:cat>
          <c:val>
            <c:numRef>
              <c:f>EDAD!$B$3:$B$13</c:f>
              <c:numCache>
                <c:formatCode>General</c:formatCode>
                <c:ptCount val="11"/>
                <c:pt idx="0">
                  <c:v>2</c:v>
                </c:pt>
                <c:pt idx="1">
                  <c:v>9</c:v>
                </c:pt>
                <c:pt idx="2">
                  <c:v>7</c:v>
                </c:pt>
                <c:pt idx="3">
                  <c:v>6</c:v>
                </c:pt>
                <c:pt idx="4">
                  <c:v>0</c:v>
                </c:pt>
                <c:pt idx="5">
                  <c:v>1</c:v>
                </c:pt>
                <c:pt idx="6">
                  <c:v>2</c:v>
                </c:pt>
                <c:pt idx="7">
                  <c:v>0</c:v>
                </c:pt>
                <c:pt idx="8">
                  <c:v>0</c:v>
                </c:pt>
                <c:pt idx="9">
                  <c:v>0</c:v>
                </c:pt>
                <c:pt idx="10">
                  <c:v>1</c:v>
                </c:pt>
              </c:numCache>
            </c:numRef>
          </c:val>
          <c:extLst>
            <c:ext xmlns:c16="http://schemas.microsoft.com/office/drawing/2014/chart" uri="{C3380CC4-5D6E-409C-BE32-E72D297353CC}">
              <c16:uniqueId val="{00000000-C866-4622-B020-1FD143D60FE2}"/>
            </c:ext>
          </c:extLst>
        </c:ser>
        <c:dLbls>
          <c:showLegendKey val="0"/>
          <c:showVal val="0"/>
          <c:showCatName val="0"/>
          <c:showSerName val="0"/>
          <c:showPercent val="0"/>
          <c:showBubbleSize val="0"/>
        </c:dLbls>
        <c:gapWidth val="100"/>
        <c:overlap val="-24"/>
        <c:axId val="852493824"/>
        <c:axId val="852494240"/>
      </c:barChart>
      <c:catAx>
        <c:axId val="852493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Edades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52494240"/>
        <c:crosses val="autoZero"/>
        <c:auto val="1"/>
        <c:lblAlgn val="ctr"/>
        <c:lblOffset val="100"/>
        <c:noMultiLvlLbl val="0"/>
      </c:catAx>
      <c:valAx>
        <c:axId val="852494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Frecuencia</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52493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Edades del Grupo 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EDAD!$B$19</c:f>
              <c:strCache>
                <c:ptCount val="1"/>
                <c:pt idx="0">
                  <c:v>FRECUENCIA ABSOLUTA (f)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EDAD!$A$20:$A$23</c:f>
              <c:strCache>
                <c:ptCount val="4"/>
                <c:pt idx="0">
                  <c:v>17 - 19</c:v>
                </c:pt>
                <c:pt idx="1">
                  <c:v>20- 22</c:v>
                </c:pt>
                <c:pt idx="2">
                  <c:v>23 - 25</c:v>
                </c:pt>
                <c:pt idx="3">
                  <c:v>26 - 28</c:v>
                </c:pt>
              </c:strCache>
            </c:strRef>
          </c:cat>
          <c:val>
            <c:numRef>
              <c:f>EDAD!$B$20:$B$23</c:f>
              <c:numCache>
                <c:formatCode>General</c:formatCode>
                <c:ptCount val="4"/>
                <c:pt idx="0">
                  <c:v>18</c:v>
                </c:pt>
                <c:pt idx="1">
                  <c:v>7</c:v>
                </c:pt>
                <c:pt idx="2">
                  <c:v>2</c:v>
                </c:pt>
                <c:pt idx="3">
                  <c:v>1</c:v>
                </c:pt>
              </c:numCache>
            </c:numRef>
          </c:val>
          <c:extLst>
            <c:ext xmlns:c16="http://schemas.microsoft.com/office/drawing/2014/chart" uri="{C3380CC4-5D6E-409C-BE32-E72D297353CC}">
              <c16:uniqueId val="{00000000-CC6E-4503-9A6E-E6B6D0391E50}"/>
            </c:ext>
          </c:extLst>
        </c:ser>
        <c:dLbls>
          <c:showLegendKey val="0"/>
          <c:showVal val="0"/>
          <c:showCatName val="0"/>
          <c:showSerName val="0"/>
          <c:showPercent val="0"/>
          <c:showBubbleSize val="0"/>
        </c:dLbls>
        <c:gapWidth val="219"/>
        <c:overlap val="-27"/>
        <c:axId val="254087752"/>
        <c:axId val="254090376"/>
      </c:barChart>
      <c:catAx>
        <c:axId val="25408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4090376"/>
        <c:crosses val="autoZero"/>
        <c:auto val="1"/>
        <c:lblAlgn val="ctr"/>
        <c:lblOffset val="100"/>
        <c:noMultiLvlLbl val="0"/>
      </c:catAx>
      <c:valAx>
        <c:axId val="254090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408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Estaturas</a:t>
            </a:r>
            <a:r>
              <a:rPr lang="en-US" baseline="0"/>
              <a:t> del grupo C</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tx>
            <c:strRef>
              <c:f>ESTATURAS!$B$2</c:f>
              <c:strCache>
                <c:ptCount val="1"/>
                <c:pt idx="0">
                  <c:v>FRECUENCIA</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ESTATURAS!$A$3:$A$6</c:f>
              <c:strCache>
                <c:ptCount val="4"/>
                <c:pt idx="0">
                  <c:v>1.50-1.55</c:v>
                </c:pt>
                <c:pt idx="1">
                  <c:v>1.56-1.60</c:v>
                </c:pt>
                <c:pt idx="2">
                  <c:v>1.61-1.65</c:v>
                </c:pt>
                <c:pt idx="3">
                  <c:v>1.66-1.73</c:v>
                </c:pt>
              </c:strCache>
            </c:strRef>
          </c:cat>
          <c:val>
            <c:numRef>
              <c:f>ESTATURAS!$B$3:$B$6</c:f>
              <c:numCache>
                <c:formatCode>General</c:formatCode>
                <c:ptCount val="4"/>
                <c:pt idx="0">
                  <c:v>3</c:v>
                </c:pt>
                <c:pt idx="1">
                  <c:v>10</c:v>
                </c:pt>
                <c:pt idx="2">
                  <c:v>9</c:v>
                </c:pt>
                <c:pt idx="3">
                  <c:v>6</c:v>
                </c:pt>
              </c:numCache>
            </c:numRef>
          </c:val>
          <c:smooth val="0"/>
          <c:extLst>
            <c:ext xmlns:c16="http://schemas.microsoft.com/office/drawing/2014/chart" uri="{C3380CC4-5D6E-409C-BE32-E72D297353CC}">
              <c16:uniqueId val="{00000000-BE7A-43AF-81EE-7845047E3A6E}"/>
            </c:ext>
          </c:extLst>
        </c:ser>
        <c:dLbls>
          <c:dLblPos val="t"/>
          <c:showLegendKey val="0"/>
          <c:showVal val="1"/>
          <c:showCatName val="0"/>
          <c:showSerName val="0"/>
          <c:showPercent val="0"/>
          <c:showBubbleSize val="0"/>
        </c:dLbls>
        <c:smooth val="0"/>
        <c:axId val="848567856"/>
        <c:axId val="848562864"/>
      </c:lineChart>
      <c:catAx>
        <c:axId val="84856785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Rango de estaturas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48562864"/>
        <c:crosses val="autoZero"/>
        <c:auto val="1"/>
        <c:lblAlgn val="ctr"/>
        <c:lblOffset val="100"/>
        <c:noMultiLvlLbl val="0"/>
      </c:catAx>
      <c:valAx>
        <c:axId val="84856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Frecuencia</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48567856"/>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tx>
            <c:strRef>
              <c:f>ESTATURAS!$C$18</c:f>
              <c:strCache>
                <c:ptCount val="1"/>
                <c:pt idx="0">
                  <c:v>FRECUENCIA ABSOLUTA (F)</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ESTATURAS!$B$19:$B$24</c:f>
              <c:numCache>
                <c:formatCode>General</c:formatCode>
                <c:ptCount val="6"/>
                <c:pt idx="0">
                  <c:v>1.56</c:v>
                </c:pt>
                <c:pt idx="1">
                  <c:v>1.6</c:v>
                </c:pt>
                <c:pt idx="2">
                  <c:v>1.64</c:v>
                </c:pt>
                <c:pt idx="3">
                  <c:v>1.68</c:v>
                </c:pt>
                <c:pt idx="4">
                  <c:v>1.72</c:v>
                </c:pt>
                <c:pt idx="5">
                  <c:v>1.76</c:v>
                </c:pt>
              </c:numCache>
            </c:numRef>
          </c:cat>
          <c:val>
            <c:numRef>
              <c:f>ESTATURAS!$C$19:$C$24</c:f>
              <c:numCache>
                <c:formatCode>General</c:formatCode>
                <c:ptCount val="6"/>
                <c:pt idx="0">
                  <c:v>4</c:v>
                </c:pt>
                <c:pt idx="1">
                  <c:v>9</c:v>
                </c:pt>
                <c:pt idx="2">
                  <c:v>6</c:v>
                </c:pt>
                <c:pt idx="3">
                  <c:v>7</c:v>
                </c:pt>
                <c:pt idx="4">
                  <c:v>0</c:v>
                </c:pt>
                <c:pt idx="5">
                  <c:v>2</c:v>
                </c:pt>
              </c:numCache>
            </c:numRef>
          </c:val>
          <c:smooth val="0"/>
          <c:extLst>
            <c:ext xmlns:c16="http://schemas.microsoft.com/office/drawing/2014/chart" uri="{C3380CC4-5D6E-409C-BE32-E72D297353CC}">
              <c16:uniqueId val="{00000000-A97F-4746-B62D-E78E71671373}"/>
            </c:ext>
          </c:extLst>
        </c:ser>
        <c:dLbls>
          <c:showLegendKey val="0"/>
          <c:showVal val="0"/>
          <c:showCatName val="0"/>
          <c:showSerName val="0"/>
          <c:showPercent val="0"/>
          <c:showBubbleSize val="0"/>
        </c:dLbls>
        <c:smooth val="0"/>
        <c:axId val="340675184"/>
        <c:axId val="340675840"/>
      </c:lineChart>
      <c:catAx>
        <c:axId val="34067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40675840"/>
        <c:crosses val="autoZero"/>
        <c:auto val="1"/>
        <c:lblAlgn val="ctr"/>
        <c:lblOffset val="100"/>
        <c:noMultiLvlLbl val="0"/>
      </c:catAx>
      <c:valAx>
        <c:axId val="34067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40675184"/>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MX"/>
              <a:t>Géneros musicales en la sección "C"</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F7B-4CF4-93E4-B515FEEAA1A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F7B-4CF4-93E4-B515FEEAA1A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F7B-4CF4-93E4-B515FEEAA1A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F7B-4CF4-93E4-B515FEEAA1A4}"/>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F7B-4CF4-93E4-B515FEEAA1A4}"/>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DF7B-4CF4-93E4-B515FEEAA1A4}"/>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F7B-4CF4-93E4-B515FEEAA1A4}"/>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DF7B-4CF4-93E4-B515FEEAA1A4}"/>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DF7B-4CF4-93E4-B515FEEAA1A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1-DF7B-4CF4-93E4-B515FEEAA1A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2-DF7B-4CF4-93E4-B515FEEAA1A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3-DF7B-4CF4-93E4-B515FEEAA1A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4-DF7B-4CF4-93E4-B515FEEAA1A4}"/>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5-DF7B-4CF4-93E4-B515FEEAA1A4}"/>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6-DF7B-4CF4-93E4-B515FEEAA1A4}"/>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7-DF7B-4CF4-93E4-B515FEEAA1A4}"/>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8-DF7B-4CF4-93E4-B515FEEAA1A4}"/>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9-DF7B-4CF4-93E4-B515FEEAA1A4}"/>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'GENEROS MUSICALES'!$A$23:$A$31</c:f>
              <c:strCache>
                <c:ptCount val="9"/>
                <c:pt idx="0">
                  <c:v>ROCK</c:v>
                </c:pt>
                <c:pt idx="1">
                  <c:v>REGUETON</c:v>
                </c:pt>
                <c:pt idx="2">
                  <c:v>POP</c:v>
                </c:pt>
                <c:pt idx="3">
                  <c:v>HIP HOP</c:v>
                </c:pt>
                <c:pt idx="4">
                  <c:v>ALTERNATIVO</c:v>
                </c:pt>
                <c:pt idx="5">
                  <c:v>REGAE</c:v>
                </c:pt>
                <c:pt idx="6">
                  <c:v>R&amp;B</c:v>
                </c:pt>
                <c:pt idx="7">
                  <c:v>CORRIDOS</c:v>
                </c:pt>
                <c:pt idx="8">
                  <c:v>RAP</c:v>
                </c:pt>
              </c:strCache>
            </c:strRef>
          </c:cat>
          <c:val>
            <c:numRef>
              <c:f>'GENEROS MUSICALES'!$E$23:$E$31</c:f>
              <c:numCache>
                <c:formatCode>0%</c:formatCode>
                <c:ptCount val="9"/>
                <c:pt idx="0">
                  <c:v>3.5714285714285712E-2</c:v>
                </c:pt>
                <c:pt idx="1">
                  <c:v>0.25</c:v>
                </c:pt>
                <c:pt idx="2">
                  <c:v>0.35714285714285715</c:v>
                </c:pt>
                <c:pt idx="3">
                  <c:v>3.5714285714285712E-2</c:v>
                </c:pt>
                <c:pt idx="4">
                  <c:v>0.17857142857142858</c:v>
                </c:pt>
                <c:pt idx="5">
                  <c:v>3.5714285714285712E-2</c:v>
                </c:pt>
                <c:pt idx="6">
                  <c:v>3.5714285714285712E-2</c:v>
                </c:pt>
                <c:pt idx="7">
                  <c:v>3.5714285714285712E-2</c:v>
                </c:pt>
                <c:pt idx="8">
                  <c:v>3.5714285714285712E-2</c:v>
                </c:pt>
              </c:numCache>
            </c:numRef>
          </c:val>
          <c:extLst>
            <c:ext xmlns:c16="http://schemas.microsoft.com/office/drawing/2014/chart" uri="{C3380CC4-5D6E-409C-BE32-E72D297353CC}">
              <c16:uniqueId val="{00000000-DF7B-4CF4-93E4-B515FEEAA1A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Géneros musicales en la sección "C"</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7171296296296298"/>
          <c:w val="0.93888888888888888"/>
          <c:h val="0.60027668416447943"/>
        </c:manualLayout>
      </c:layout>
      <c:pie3DChart>
        <c:varyColors val="1"/>
        <c:ser>
          <c:idx val="0"/>
          <c:order val="0"/>
          <c:tx>
            <c:strRef>
              <c:f>'GENEROS MUSICALES'!$B$2</c:f>
              <c:strCache>
                <c:ptCount val="1"/>
                <c:pt idx="0">
                  <c:v>FRECUENCIA</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790-47F8-A464-063DEA50803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90-47F8-A464-063DEA50803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790-47F8-A464-063DEA50803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90-47F8-A464-063DEA508038}"/>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790-47F8-A464-063DEA508038}"/>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90-47F8-A464-063DEA508038}"/>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E790-47F8-A464-063DEA508038}"/>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E790-47F8-A464-063DEA508038}"/>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E790-47F8-A464-063DEA50803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2-E790-47F8-A464-063DEA50803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3-E790-47F8-A464-063DEA50803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4-E790-47F8-A464-063DEA50803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5-E790-47F8-A464-063DEA50803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6-E790-47F8-A464-063DEA50803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7-E790-47F8-A464-063DEA50803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8-E790-47F8-A464-063DEA50803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9-E790-47F8-A464-063DEA50803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MX"/>
                </a:p>
              </c:txPr>
              <c:dLblPos val="outEnd"/>
              <c:showLegendKey val="0"/>
              <c:showVal val="1"/>
              <c:showCatName val="1"/>
              <c:showSerName val="0"/>
              <c:showPercent val="0"/>
              <c:showBubbleSize val="0"/>
              <c:extLst>
                <c:ext xmlns:c16="http://schemas.microsoft.com/office/drawing/2014/chart" uri="{C3380CC4-5D6E-409C-BE32-E72D297353CC}">
                  <c16:uniqueId val="{0000000A-E790-47F8-A464-063DEA508038}"/>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'GENEROS MUSICALES'!$A$3:$A$11</c:f>
              <c:strCache>
                <c:ptCount val="9"/>
                <c:pt idx="0">
                  <c:v>ROCK</c:v>
                </c:pt>
                <c:pt idx="1">
                  <c:v>REGUETON</c:v>
                </c:pt>
                <c:pt idx="2">
                  <c:v>POP</c:v>
                </c:pt>
                <c:pt idx="3">
                  <c:v>HIP HOP</c:v>
                </c:pt>
                <c:pt idx="4">
                  <c:v>ALTERNATIVO</c:v>
                </c:pt>
                <c:pt idx="5">
                  <c:v>REGAE</c:v>
                </c:pt>
                <c:pt idx="6">
                  <c:v>R&amp;B</c:v>
                </c:pt>
                <c:pt idx="7">
                  <c:v>CORRIDOS</c:v>
                </c:pt>
                <c:pt idx="8">
                  <c:v>RAP</c:v>
                </c:pt>
              </c:strCache>
            </c:strRef>
          </c:cat>
          <c:val>
            <c:numRef>
              <c:f>'GENEROS MUSICALES'!$B$3:$B$11</c:f>
              <c:numCache>
                <c:formatCode>General</c:formatCode>
                <c:ptCount val="9"/>
                <c:pt idx="0">
                  <c:v>1</c:v>
                </c:pt>
                <c:pt idx="1">
                  <c:v>7</c:v>
                </c:pt>
                <c:pt idx="2">
                  <c:v>10</c:v>
                </c:pt>
                <c:pt idx="3">
                  <c:v>1</c:v>
                </c:pt>
                <c:pt idx="4">
                  <c:v>5</c:v>
                </c:pt>
                <c:pt idx="5">
                  <c:v>1</c:v>
                </c:pt>
                <c:pt idx="6">
                  <c:v>1</c:v>
                </c:pt>
                <c:pt idx="7">
                  <c:v>1</c:v>
                </c:pt>
                <c:pt idx="8">
                  <c:v>1</c:v>
                </c:pt>
              </c:numCache>
            </c:numRef>
          </c:val>
          <c:extLst>
            <c:ext xmlns:c16="http://schemas.microsoft.com/office/drawing/2014/chart" uri="{C3380CC4-5D6E-409C-BE32-E72D297353CC}">
              <c16:uniqueId val="{00000000-E790-47F8-A464-063DEA508038}"/>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247650</xdr:colOff>
      <xdr:row>1</xdr:row>
      <xdr:rowOff>38100</xdr:rowOff>
    </xdr:from>
    <xdr:to>
      <xdr:col>10</xdr:col>
      <xdr:colOff>590550</xdr:colOff>
      <xdr:row>15</xdr:row>
      <xdr:rowOff>104775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723900</xdr:colOff>
      <xdr:row>1</xdr:row>
      <xdr:rowOff>83821</xdr:rowOff>
    </xdr:from>
    <xdr:to>
      <xdr:col>15</xdr:col>
      <xdr:colOff>516254</xdr:colOff>
      <xdr:row>14</xdr:row>
      <xdr:rowOff>121920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0096500" y="274321"/>
          <a:ext cx="3754754" cy="245363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 hizo una pequeña encuesta sobre las edades de las 28 alumnas</a:t>
          </a:r>
          <a:r>
            <a:rPr lang="en-US" sz="1100" baseline="0"/>
            <a:t> del</a:t>
          </a:r>
          <a:r>
            <a:rPr lang="en-US" sz="1100"/>
            <a:t> grupo "C", en el cual  existe una variedad en las edades, el rango se basa de 17 a 27 años, los cuales se expondrán en un pequeño</a:t>
          </a:r>
          <a:r>
            <a:rPr lang="en-US" sz="1100" baseline="0"/>
            <a:t> resumen. </a:t>
          </a:r>
        </a:p>
        <a:p>
          <a:r>
            <a:rPr lang="en-US" sz="1100" baseline="0"/>
            <a:t>Empezando de menor a mayor frecuencia, podemos decir que ninguna alumna tiene la edad de 21, 24, 25 y 26 años. Después, solo hay una de las 28 alumnas que tiene la edad de 22 años y una de 27 años. Continuando con el resumen, dos alumnas tienen la edad de 17 años, siendo la edad más chica del grupo. De igual manera, dos alumnas tienen la edad de 23 años. </a:t>
          </a:r>
        </a:p>
        <a:p>
          <a:r>
            <a:rPr lang="en-US" sz="1100" baseline="0"/>
            <a:t>Luego, vamos a las edades que tienen mayor frecuencia, por ejemplo, 6 alumnas tienen 20 años, 7 alumnas tienen 19 años, y finalmenrte 9 alumnas tienen 18 años.</a:t>
          </a:r>
        </a:p>
        <a:p>
          <a:endParaRPr lang="en-US" sz="1100" baseline="0"/>
        </a:p>
      </xdr:txBody>
    </xdr:sp>
    <xdr:clientData/>
  </xdr:twoCellAnchor>
  <xdr:twoCellAnchor>
    <xdr:from>
      <xdr:col>9</xdr:col>
      <xdr:colOff>670560</xdr:colOff>
      <xdr:row>17</xdr:row>
      <xdr:rowOff>19050</xdr:rowOff>
    </xdr:from>
    <xdr:to>
      <xdr:col>15</xdr:col>
      <xdr:colOff>487680</xdr:colOff>
      <xdr:row>32</xdr:row>
      <xdr:rowOff>3810</xdr:rowOff>
    </xdr:to>
    <xdr:graphicFrame macro="">
      <xdr:nvGraphicFramePr>
        <xdr:cNvPr id="2" name="Gráfico 1">
          <a:extLst>
            <a:ext uri="{FF2B5EF4-FFF2-40B4-BE49-F238E27FC236}">
              <a16:creationId xmlns:a16="http://schemas.microsoft.com/office/drawing/2014/main" id="{5986A557-8A3C-2568-FDB0-2F3CE927E6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xdr:colOff>
      <xdr:row>25</xdr:row>
      <xdr:rowOff>7620</xdr:rowOff>
    </xdr:from>
    <xdr:to>
      <xdr:col>3</xdr:col>
      <xdr:colOff>205740</xdr:colOff>
      <xdr:row>34</xdr:row>
      <xdr:rowOff>0</xdr:rowOff>
    </xdr:to>
    <xdr:sp macro="" textlink="">
      <xdr:nvSpPr>
        <xdr:cNvPr id="5" name="CuadroTexto 4">
          <a:extLst>
            <a:ext uri="{FF2B5EF4-FFF2-40B4-BE49-F238E27FC236}">
              <a16:creationId xmlns:a16="http://schemas.microsoft.com/office/drawing/2014/main" id="{B57A4DD0-EC13-1290-9556-26A044FD30A9}"/>
            </a:ext>
          </a:extLst>
        </xdr:cNvPr>
        <xdr:cNvSpPr txBox="1"/>
      </xdr:nvSpPr>
      <xdr:spPr>
        <a:xfrm>
          <a:off x="15240" y="4640580"/>
          <a:ext cx="4015740" cy="165354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En el segundo resumen de datos obtenidos</a:t>
          </a:r>
          <a:r>
            <a:rPr lang="es-MX" sz="1100" baseline="0"/>
            <a:t> sobre las edades de las alumnas de Segundo Año de la Sección "C", pudimos obtener que de las edades de 17 a 19 años, se obtuvieron 18 resultados, dando un total del 64%. Con las edades de 20 a 22 años, solo 7 alumnas cumplieron con el requesito, dando un total del 25%. Para las edades de 23 a 25 años, solo dos alumnas registraron esa edad, dando un total del 7%. Y para finalizar, de las edades de 26 a 28 años, solo una alumna coincidió, dando un total del 4%. </a:t>
          </a: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1177290</xdr:colOff>
      <xdr:row>0</xdr:row>
      <xdr:rowOff>114300</xdr:rowOff>
    </xdr:from>
    <xdr:to>
      <xdr:col>9</xdr:col>
      <xdr:colOff>384810</xdr:colOff>
      <xdr:row>14</xdr:row>
      <xdr:rowOff>173355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556259</xdr:colOff>
      <xdr:row>0</xdr:row>
      <xdr:rowOff>15240</xdr:rowOff>
    </xdr:from>
    <xdr:to>
      <xdr:col>16</xdr:col>
      <xdr:colOff>9524</xdr:colOff>
      <xdr:row>8</xdr:row>
      <xdr:rowOff>76200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9037319" y="15240"/>
          <a:ext cx="5000625" cy="156972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a:t>
          </a:r>
          <a:r>
            <a:rPr lang="en-US" sz="1100" baseline="0"/>
            <a:t> la Escuela Normal de Educación Preescolar se tomó un grupo de 28 alumnas para graficar las estaturas que están con mayor y menor frecuencia en ese salón. </a:t>
          </a:r>
        </a:p>
        <a:p>
          <a:r>
            <a:rPr lang="en-US" sz="1100" baseline="0"/>
            <a:t>De los datos obtenidos se pudo realizar un histograma, del cual a continuación se estará haciendo un resumen.</a:t>
          </a:r>
        </a:p>
        <a:p>
          <a:r>
            <a:rPr lang="en-US" sz="1100" baseline="0"/>
            <a:t>De menor a mayor frecuencia partimos de 1.50 - 1.55 cm, de los cuales solo 3 alumnas cumplen con esos criterios; de 1.56 - 1.60 tuvo la mayor frecuencia, dando un total de 10 alumnas; de 1.61 - 1.65 9 alumnas lograron cumplir con la estatura; y para terminar de 1.66 - 1.73, solo  6 alumnas.</a:t>
          </a:r>
          <a:endParaRPr lang="en-US" sz="1100"/>
        </a:p>
      </xdr:txBody>
    </xdr:sp>
    <xdr:clientData/>
  </xdr:twoCellAnchor>
  <xdr:twoCellAnchor>
    <xdr:from>
      <xdr:col>9</xdr:col>
      <xdr:colOff>327660</xdr:colOff>
      <xdr:row>16</xdr:row>
      <xdr:rowOff>156210</xdr:rowOff>
    </xdr:from>
    <xdr:to>
      <xdr:col>15</xdr:col>
      <xdr:colOff>144780</xdr:colOff>
      <xdr:row>31</xdr:row>
      <xdr:rowOff>34290</xdr:rowOff>
    </xdr:to>
    <xdr:graphicFrame macro="">
      <xdr:nvGraphicFramePr>
        <xdr:cNvPr id="4" name="Gráfico 3">
          <a:extLst>
            <a:ext uri="{FF2B5EF4-FFF2-40B4-BE49-F238E27FC236}">
              <a16:creationId xmlns:a16="http://schemas.microsoft.com/office/drawing/2014/main" id="{F7A5D3BD-ECFC-4800-1D2A-96ABDECF9F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228600</xdr:colOff>
      <xdr:row>26</xdr:row>
      <xdr:rowOff>7620</xdr:rowOff>
    </xdr:from>
    <xdr:to>
      <xdr:col>3</xdr:col>
      <xdr:colOff>1005840</xdr:colOff>
      <xdr:row>35</xdr:row>
      <xdr:rowOff>7620</xdr:rowOff>
    </xdr:to>
    <xdr:sp macro="" textlink="">
      <xdr:nvSpPr>
        <xdr:cNvPr id="5" name="CuadroTexto 4">
          <a:extLst>
            <a:ext uri="{FF2B5EF4-FFF2-40B4-BE49-F238E27FC236}">
              <a16:creationId xmlns:a16="http://schemas.microsoft.com/office/drawing/2014/main" id="{BBD50E0D-1246-80C0-E787-6447AA46F38F}"/>
            </a:ext>
          </a:extLst>
        </xdr:cNvPr>
        <xdr:cNvSpPr txBox="1"/>
      </xdr:nvSpPr>
      <xdr:spPr>
        <a:xfrm>
          <a:off x="228600" y="4930140"/>
          <a:ext cx="4038600" cy="164592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En el</a:t>
          </a:r>
          <a:r>
            <a:rPr lang="es-MX" sz="1100" baseline="0"/>
            <a:t> grupo de la sección "C" hay una gran variedad de estaturas, que varian desde 1.53 hasta 1.73, por ellos se decidió hacer un resumen con cada una. </a:t>
          </a:r>
        </a:p>
        <a:p>
          <a:r>
            <a:rPr lang="es-MX" sz="1100" baseline="0"/>
            <a:t>De 1.53 a 1-56, solo  4 alumnas se identificaron con esa estatura; de 1.57 a 1.60, solo se consiguieron 9 alumnas; de 1.61 a 1.64, 6 alumnas de 28 alcanzaron esa altura; de 1.65 a 1.68, solo se hizo un grupo de 7 alumnas. Para finalizar, las alturas que tuvieron menos aciertos fueron la de 1.69 a 1.72, que ninguna de las alumnas media eso, y de 1.73 a 1.76, donde solo se consiguieron 2 alumnas.  </a:t>
          </a:r>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762000</xdr:colOff>
      <xdr:row>1</xdr:row>
      <xdr:rowOff>1905</xdr:rowOff>
    </xdr:from>
    <xdr:to>
      <xdr:col>14</xdr:col>
      <xdr:colOff>771525</xdr:colOff>
      <xdr:row>11</xdr:row>
      <xdr:rowOff>0</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8610600" y="192405"/>
          <a:ext cx="4764405" cy="184975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a:t>
          </a:r>
          <a:r>
            <a:rPr lang="en-US" sz="1100" baseline="0"/>
            <a:t>e la Escuela Normal de Educación Preescolar, se tomó el grupo de Tercero C, con la finalidad de recabar datos sobre los gustos musicales que tienen las alumnas. </a:t>
          </a:r>
        </a:p>
        <a:p>
          <a:r>
            <a:rPr lang="en-US" sz="1100" baseline="0"/>
            <a:t>Se variaron entre 9 generos, de los cuales son: rock, regueton, pop, hip hop, alternativ, regae, r&amp;b, corridos y rap. </a:t>
          </a:r>
        </a:p>
        <a:p>
          <a:r>
            <a:rPr lang="en-US" sz="1100" baseline="0"/>
            <a:t>El género con mayor votaciones fue el pop, con 10 respuestas a su favor, después, el género regueton tuvo 7 respuestas, siguiendole el género alternativo, teniendo en su equipo a 5 alumnas. Y para los géneros que obtuvieron menos apoyo, contando cada uno con solamente una respuesta a su favor, fueron: rock, hip hop, regae, R&amp;B, corridos y rap. </a:t>
          </a:r>
        </a:p>
      </xdr:txBody>
    </xdr:sp>
    <xdr:clientData/>
  </xdr:twoCellAnchor>
  <xdr:twoCellAnchor>
    <xdr:from>
      <xdr:col>5</xdr:col>
      <xdr:colOff>259080</xdr:colOff>
      <xdr:row>18</xdr:row>
      <xdr:rowOff>41910</xdr:rowOff>
    </xdr:from>
    <xdr:to>
      <xdr:col>11</xdr:col>
      <xdr:colOff>76200</xdr:colOff>
      <xdr:row>32</xdr:row>
      <xdr:rowOff>179070</xdr:rowOff>
    </xdr:to>
    <xdr:graphicFrame macro="">
      <xdr:nvGraphicFramePr>
        <xdr:cNvPr id="4" name="Gráfico 3">
          <a:extLst>
            <a:ext uri="{FF2B5EF4-FFF2-40B4-BE49-F238E27FC236}">
              <a16:creationId xmlns:a16="http://schemas.microsoft.com/office/drawing/2014/main" id="{C9316910-6D0E-CA26-72D9-11F9C7C77B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441960</xdr:colOff>
      <xdr:row>1</xdr:row>
      <xdr:rowOff>152400</xdr:rowOff>
    </xdr:from>
    <xdr:to>
      <xdr:col>8</xdr:col>
      <xdr:colOff>327660</xdr:colOff>
      <xdr:row>17</xdr:row>
      <xdr:rowOff>34290</xdr:rowOff>
    </xdr:to>
    <xdr:graphicFrame macro="">
      <xdr:nvGraphicFramePr>
        <xdr:cNvPr id="5" name="Gráfico 4">
          <a:extLst>
            <a:ext uri="{FF2B5EF4-FFF2-40B4-BE49-F238E27FC236}">
              <a16:creationId xmlns:a16="http://schemas.microsoft.com/office/drawing/2014/main" id="{D65C3CC5-B0B9-4743-53E4-82A633152E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106680</xdr:colOff>
      <xdr:row>19</xdr:row>
      <xdr:rowOff>45720</xdr:rowOff>
    </xdr:from>
    <xdr:to>
      <xdr:col>15</xdr:col>
      <xdr:colOff>647700</xdr:colOff>
      <xdr:row>29</xdr:row>
      <xdr:rowOff>60960</xdr:rowOff>
    </xdr:to>
    <xdr:sp macro="" textlink="">
      <xdr:nvSpPr>
        <xdr:cNvPr id="6" name="CuadroTexto 5">
          <a:extLst>
            <a:ext uri="{FF2B5EF4-FFF2-40B4-BE49-F238E27FC236}">
              <a16:creationId xmlns:a16="http://schemas.microsoft.com/office/drawing/2014/main" id="{AF40E5D5-B41E-11B4-4C35-84972BBCB6AD}"/>
            </a:ext>
          </a:extLst>
        </xdr:cNvPr>
        <xdr:cNvSpPr txBox="1"/>
      </xdr:nvSpPr>
      <xdr:spPr>
        <a:xfrm>
          <a:off x="10332720" y="3566160"/>
          <a:ext cx="3710940" cy="18745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En el grupo de la sección "C" se pudieron ver la gran</a:t>
          </a:r>
          <a:r>
            <a:rPr lang="es-MX" sz="1100" baseline="0"/>
            <a:t> variedad de gustos musicales con los que cuentan las alumnas, y diremos los porcentajes de cada uno de ellos. </a:t>
          </a:r>
        </a:p>
        <a:p>
          <a:r>
            <a:rPr lang="es-MX" sz="1100" baseline="0"/>
            <a:t>Para el género con mayor apoyo, fue el de "pop" con un total del 36%, continuando el género de regueton, dando a su favor un total del 25%, y género alternativo, tuvo un total del 18%</a:t>
          </a:r>
        </a:p>
        <a:p>
          <a:r>
            <a:rPr lang="es-MX" sz="1100" baseline="0"/>
            <a:t>Para finalizar, los géneros con menos apoyo fueron: rock, hip hop, regae, R&amp;B, corridos y rap, dando cada uno de ellos un total del 4%</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workbookViewId="0">
      <selection activeCell="L22" sqref="L22"/>
    </sheetView>
  </sheetViews>
  <sheetFormatPr baseColWidth="10" defaultRowHeight="14.4" x14ac:dyDescent="0.3"/>
  <cols>
    <col min="1" max="1" width="4.44140625" customWidth="1"/>
    <col min="2" max="2" width="5" customWidth="1"/>
    <col min="3" max="3" width="35.33203125" customWidth="1"/>
    <col min="6" max="6" width="20.5546875" customWidth="1"/>
  </cols>
  <sheetData>
    <row r="2" spans="2:10" ht="18.600000000000001" thickBot="1" x14ac:dyDescent="0.35">
      <c r="B2" s="26" t="s">
        <v>37</v>
      </c>
      <c r="C2" s="27" t="s">
        <v>0</v>
      </c>
      <c r="D2" s="28" t="s">
        <v>1</v>
      </c>
      <c r="E2" s="29" t="s">
        <v>2</v>
      </c>
      <c r="F2" s="30" t="s">
        <v>3</v>
      </c>
    </row>
    <row r="3" spans="2:10" s="1" customFormat="1" ht="15" customHeight="1" thickBot="1" x14ac:dyDescent="0.35">
      <c r="B3" s="31">
        <v>1</v>
      </c>
      <c r="C3" s="32" t="s">
        <v>9</v>
      </c>
      <c r="D3" s="33">
        <v>19</v>
      </c>
      <c r="E3" s="34">
        <v>1.53</v>
      </c>
      <c r="F3" s="35" t="s">
        <v>5</v>
      </c>
      <c r="H3" s="50"/>
      <c r="I3" s="51" t="s">
        <v>64</v>
      </c>
      <c r="J3" s="52" t="s">
        <v>2</v>
      </c>
    </row>
    <row r="4" spans="2:10" s="1" customFormat="1" ht="15.6" customHeight="1" thickBot="1" x14ac:dyDescent="0.35">
      <c r="B4" s="31">
        <v>2</v>
      </c>
      <c r="C4" s="32" t="s">
        <v>10</v>
      </c>
      <c r="D4" s="33">
        <v>18</v>
      </c>
      <c r="E4" s="34">
        <v>1.63</v>
      </c>
      <c r="F4" s="35" t="s">
        <v>5</v>
      </c>
      <c r="H4" s="43" t="s">
        <v>62</v>
      </c>
      <c r="I4" s="47">
        <f>_xlfn.MODE.SNGL(D3:D30)</f>
        <v>18</v>
      </c>
      <c r="J4" s="44">
        <f>_xlfn.MODE.SNGL(E3:E30)</f>
        <v>1.6</v>
      </c>
    </row>
    <row r="5" spans="2:10" s="1" customFormat="1" ht="15" customHeight="1" thickBot="1" x14ac:dyDescent="0.35">
      <c r="B5" s="31">
        <v>3</v>
      </c>
      <c r="C5" s="32" t="s">
        <v>11</v>
      </c>
      <c r="D5" s="33">
        <v>23</v>
      </c>
      <c r="E5" s="34">
        <v>1.55</v>
      </c>
      <c r="F5" s="35" t="s">
        <v>5</v>
      </c>
      <c r="H5" s="21" t="s">
        <v>61</v>
      </c>
      <c r="I5" s="48">
        <f>AVERAGE(D3:D30)</f>
        <v>19.428571428571427</v>
      </c>
      <c r="J5" s="45">
        <f>AVERAGE(E3:E30)</f>
        <v>1.6214285714285714</v>
      </c>
    </row>
    <row r="6" spans="2:10" s="1" customFormat="1" ht="16.2" customHeight="1" thickBot="1" x14ac:dyDescent="0.35">
      <c r="B6" s="31">
        <v>4</v>
      </c>
      <c r="C6" s="32" t="s">
        <v>12</v>
      </c>
      <c r="D6" s="33">
        <v>18</v>
      </c>
      <c r="E6" s="34">
        <v>1.64</v>
      </c>
      <c r="F6" s="35" t="s">
        <v>8</v>
      </c>
      <c r="H6" s="21" t="s">
        <v>63</v>
      </c>
      <c r="I6" s="49">
        <f>AVERAGE(D3:D30)</f>
        <v>19.428571428571427</v>
      </c>
      <c r="J6" s="46">
        <f>AVERAGE(E3:E30)</f>
        <v>1.6214285714285714</v>
      </c>
    </row>
    <row r="7" spans="2:10" s="1" customFormat="1" ht="10.5" customHeight="1" x14ac:dyDescent="0.3">
      <c r="B7" s="31">
        <v>5</v>
      </c>
      <c r="C7" s="32" t="s">
        <v>13</v>
      </c>
      <c r="D7" s="33">
        <v>17</v>
      </c>
      <c r="E7" s="36">
        <v>1.6</v>
      </c>
      <c r="F7" s="35" t="s">
        <v>8</v>
      </c>
    </row>
    <row r="8" spans="2:10" s="1" customFormat="1" ht="10.5" customHeight="1" x14ac:dyDescent="0.3">
      <c r="B8" s="31">
        <v>6</v>
      </c>
      <c r="C8" s="32" t="s">
        <v>14</v>
      </c>
      <c r="D8" s="37">
        <v>19</v>
      </c>
      <c r="E8" s="38">
        <v>1.6</v>
      </c>
      <c r="F8" s="39" t="s">
        <v>8</v>
      </c>
    </row>
    <row r="9" spans="2:10" s="1" customFormat="1" ht="10.5" customHeight="1" x14ac:dyDescent="0.3">
      <c r="B9" s="31">
        <v>7</v>
      </c>
      <c r="C9" s="32" t="s">
        <v>15</v>
      </c>
      <c r="D9" s="37">
        <v>19</v>
      </c>
      <c r="E9" s="38">
        <v>1.57</v>
      </c>
      <c r="F9" s="39" t="s">
        <v>6</v>
      </c>
    </row>
    <row r="10" spans="2:10" s="1" customFormat="1" ht="10.5" customHeight="1" x14ac:dyDescent="0.3">
      <c r="B10" s="31">
        <v>8</v>
      </c>
      <c r="C10" s="32" t="s">
        <v>16</v>
      </c>
      <c r="D10" s="37">
        <v>19</v>
      </c>
      <c r="E10" s="38">
        <v>1.58</v>
      </c>
      <c r="F10" s="39" t="s">
        <v>8</v>
      </c>
    </row>
    <row r="11" spans="2:10" s="1" customFormat="1" ht="10.5" customHeight="1" x14ac:dyDescent="0.3">
      <c r="B11" s="31">
        <v>9</v>
      </c>
      <c r="C11" s="32" t="s">
        <v>17</v>
      </c>
      <c r="D11" s="37">
        <v>18</v>
      </c>
      <c r="E11" s="38">
        <v>1.63</v>
      </c>
      <c r="F11" s="39" t="s">
        <v>8</v>
      </c>
    </row>
    <row r="12" spans="2:10" s="1" customFormat="1" ht="10.5" customHeight="1" x14ac:dyDescent="0.3">
      <c r="B12" s="31">
        <v>10</v>
      </c>
      <c r="C12" s="32" t="s">
        <v>18</v>
      </c>
      <c r="D12" s="37">
        <v>20</v>
      </c>
      <c r="E12" s="38">
        <v>1.73</v>
      </c>
      <c r="F12" s="39" t="s">
        <v>38</v>
      </c>
    </row>
    <row r="13" spans="2:10" s="1" customFormat="1" ht="10.5" customHeight="1" x14ac:dyDescent="0.3">
      <c r="B13" s="31">
        <v>11</v>
      </c>
      <c r="C13" s="32" t="s">
        <v>19</v>
      </c>
      <c r="D13" s="37">
        <v>20</v>
      </c>
      <c r="E13" s="38">
        <v>1.56</v>
      </c>
      <c r="F13" s="39" t="s">
        <v>5</v>
      </c>
    </row>
    <row r="14" spans="2:10" s="1" customFormat="1" ht="10.5" customHeight="1" x14ac:dyDescent="0.3">
      <c r="B14" s="31">
        <v>12</v>
      </c>
      <c r="C14" s="32" t="s">
        <v>20</v>
      </c>
      <c r="D14" s="37">
        <v>18</v>
      </c>
      <c r="E14" s="38">
        <v>1.53</v>
      </c>
      <c r="F14" s="39" t="s">
        <v>5</v>
      </c>
    </row>
    <row r="15" spans="2:10" s="1" customFormat="1" ht="10.5" customHeight="1" x14ac:dyDescent="0.3">
      <c r="B15" s="31">
        <v>13</v>
      </c>
      <c r="C15" s="32" t="s">
        <v>21</v>
      </c>
      <c r="D15" s="37">
        <v>19</v>
      </c>
      <c r="E15" s="38">
        <v>1.6</v>
      </c>
      <c r="F15" s="39" t="s">
        <v>5</v>
      </c>
    </row>
    <row r="16" spans="2:10" s="1" customFormat="1" ht="10.5" customHeight="1" x14ac:dyDescent="0.3">
      <c r="B16" s="31">
        <v>14</v>
      </c>
      <c r="C16" s="32" t="s">
        <v>22</v>
      </c>
      <c r="D16" s="37">
        <v>22</v>
      </c>
      <c r="E16" s="38">
        <v>1.6</v>
      </c>
      <c r="F16" s="39" t="s">
        <v>4</v>
      </c>
    </row>
    <row r="17" spans="2:6" s="1" customFormat="1" ht="10.5" customHeight="1" x14ac:dyDescent="0.3">
      <c r="B17" s="31">
        <v>15</v>
      </c>
      <c r="C17" s="32" t="s">
        <v>23</v>
      </c>
      <c r="D17" s="37">
        <v>17</v>
      </c>
      <c r="E17" s="38">
        <v>1.59</v>
      </c>
      <c r="F17" s="39" t="s">
        <v>38</v>
      </c>
    </row>
    <row r="18" spans="2:6" s="1" customFormat="1" ht="10.5" customHeight="1" x14ac:dyDescent="0.3">
      <c r="B18" s="31">
        <v>16</v>
      </c>
      <c r="C18" s="32" t="s">
        <v>24</v>
      </c>
      <c r="D18" s="37">
        <v>19</v>
      </c>
      <c r="E18" s="38">
        <v>1.64</v>
      </c>
      <c r="F18" s="39" t="s">
        <v>8</v>
      </c>
    </row>
    <row r="19" spans="2:6" s="1" customFormat="1" ht="10.5" customHeight="1" x14ac:dyDescent="0.3">
      <c r="B19" s="31">
        <v>17</v>
      </c>
      <c r="C19" s="32" t="s">
        <v>25</v>
      </c>
      <c r="D19" s="37">
        <v>18</v>
      </c>
      <c r="E19" s="38">
        <v>1.68</v>
      </c>
      <c r="F19" s="39" t="s">
        <v>39</v>
      </c>
    </row>
    <row r="20" spans="2:6" s="1" customFormat="1" ht="10.5" customHeight="1" x14ac:dyDescent="0.3">
      <c r="B20" s="31">
        <v>18</v>
      </c>
      <c r="C20" s="32" t="s">
        <v>26</v>
      </c>
      <c r="D20" s="37">
        <v>23</v>
      </c>
      <c r="E20" s="38">
        <v>1.6</v>
      </c>
      <c r="F20" s="39" t="s">
        <v>38</v>
      </c>
    </row>
    <row r="21" spans="2:6" s="1" customFormat="1" ht="10.5" customHeight="1" x14ac:dyDescent="0.3">
      <c r="B21" s="31">
        <v>19</v>
      </c>
      <c r="C21" s="32" t="s">
        <v>27</v>
      </c>
      <c r="D21" s="37">
        <v>19</v>
      </c>
      <c r="E21" s="38">
        <v>1.65</v>
      </c>
      <c r="F21" s="39" t="s">
        <v>38</v>
      </c>
    </row>
    <row r="22" spans="2:6" s="1" customFormat="1" ht="10.5" customHeight="1" x14ac:dyDescent="0.3">
      <c r="B22" s="31">
        <v>20</v>
      </c>
      <c r="C22" s="32" t="s">
        <v>28</v>
      </c>
      <c r="D22" s="37">
        <v>18</v>
      </c>
      <c r="E22" s="38">
        <v>1.63</v>
      </c>
      <c r="F22" s="39" t="s">
        <v>5</v>
      </c>
    </row>
    <row r="23" spans="2:6" s="1" customFormat="1" ht="10.5" customHeight="1" x14ac:dyDescent="0.3">
      <c r="B23" s="31">
        <v>21</v>
      </c>
      <c r="C23" s="32" t="s">
        <v>29</v>
      </c>
      <c r="D23" s="37">
        <v>20</v>
      </c>
      <c r="E23" s="38">
        <v>1.67</v>
      </c>
      <c r="F23" s="39" t="s">
        <v>5</v>
      </c>
    </row>
    <row r="24" spans="2:6" s="1" customFormat="1" ht="10.5" customHeight="1" x14ac:dyDescent="0.3">
      <c r="B24" s="31">
        <v>22</v>
      </c>
      <c r="C24" s="32" t="s">
        <v>30</v>
      </c>
      <c r="D24" s="37">
        <v>20</v>
      </c>
      <c r="E24" s="38">
        <v>1.65</v>
      </c>
      <c r="F24" s="39" t="s">
        <v>5</v>
      </c>
    </row>
    <row r="25" spans="2:6" s="1" customFormat="1" ht="10.5" customHeight="1" x14ac:dyDescent="0.3">
      <c r="B25" s="31">
        <v>23</v>
      </c>
      <c r="C25" s="32" t="s">
        <v>31</v>
      </c>
      <c r="D25" s="37">
        <v>20</v>
      </c>
      <c r="E25" s="38">
        <v>1.6</v>
      </c>
      <c r="F25" s="39" t="s">
        <v>8</v>
      </c>
    </row>
    <row r="26" spans="2:6" s="1" customFormat="1" ht="10.5" customHeight="1" x14ac:dyDescent="0.3">
      <c r="B26" s="31">
        <v>24</v>
      </c>
      <c r="C26" s="32" t="s">
        <v>32</v>
      </c>
      <c r="D26" s="37">
        <v>27</v>
      </c>
      <c r="E26" s="38">
        <v>1.65</v>
      </c>
      <c r="F26" s="39" t="s">
        <v>40</v>
      </c>
    </row>
    <row r="27" spans="2:6" s="1" customFormat="1" ht="10.5" customHeight="1" x14ac:dyDescent="0.3">
      <c r="B27" s="31">
        <v>25</v>
      </c>
      <c r="C27" s="32" t="s">
        <v>33</v>
      </c>
      <c r="D27" s="37">
        <v>18</v>
      </c>
      <c r="E27" s="38">
        <v>1.73</v>
      </c>
      <c r="F27" s="39" t="s">
        <v>41</v>
      </c>
    </row>
    <row r="28" spans="2:6" s="1" customFormat="1" ht="10.5" customHeight="1" x14ac:dyDescent="0.3">
      <c r="B28" s="31">
        <v>26</v>
      </c>
      <c r="C28" s="32" t="s">
        <v>34</v>
      </c>
      <c r="D28" s="37">
        <v>18</v>
      </c>
      <c r="E28" s="38">
        <v>1.67</v>
      </c>
      <c r="F28" s="39" t="s">
        <v>47</v>
      </c>
    </row>
    <row r="29" spans="2:6" s="1" customFormat="1" ht="10.5" customHeight="1" x14ac:dyDescent="0.3">
      <c r="B29" s="31">
        <v>27</v>
      </c>
      <c r="C29" s="32" t="s">
        <v>35</v>
      </c>
      <c r="D29" s="37">
        <v>20</v>
      </c>
      <c r="E29" s="38">
        <v>1.61</v>
      </c>
      <c r="F29" s="39" t="s">
        <v>5</v>
      </c>
    </row>
    <row r="30" spans="2:6" s="1" customFormat="1" ht="10.5" customHeight="1" x14ac:dyDescent="0.3">
      <c r="B30" s="31">
        <v>28</v>
      </c>
      <c r="C30" s="32" t="s">
        <v>36</v>
      </c>
      <c r="D30" s="37">
        <v>18</v>
      </c>
      <c r="E30" s="38">
        <v>1.68</v>
      </c>
      <c r="F30" s="39" t="s">
        <v>38</v>
      </c>
    </row>
    <row r="31" spans="2:6" s="1" customFormat="1" ht="10.5" customHeight="1" x14ac:dyDescent="0.3"/>
    <row r="32" spans="2:6" s="1" customFormat="1" ht="10.5" customHeight="1"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tabSelected="1" topLeftCell="A13" workbookViewId="0">
      <selection activeCell="G21" sqref="G21"/>
    </sheetView>
  </sheetViews>
  <sheetFormatPr baseColWidth="10" defaultRowHeight="14.4" x14ac:dyDescent="0.3"/>
  <cols>
    <col min="1" max="1" width="15.33203125" customWidth="1"/>
    <col min="2" max="2" width="23.88671875" customWidth="1"/>
    <col min="3" max="3" width="16.5546875" customWidth="1"/>
    <col min="6" max="6" width="14.77734375" customWidth="1"/>
  </cols>
  <sheetData>
    <row r="1" spans="1:3" ht="15" thickBot="1" x14ac:dyDescent="0.35"/>
    <row r="2" spans="1:3" ht="16.2" thickBot="1" x14ac:dyDescent="0.35">
      <c r="A2" s="40" t="s">
        <v>1</v>
      </c>
      <c r="B2" s="13" t="s">
        <v>43</v>
      </c>
      <c r="C2" s="13" t="s">
        <v>65</v>
      </c>
    </row>
    <row r="3" spans="1:3" x14ac:dyDescent="0.3">
      <c r="A3" s="64">
        <v>17</v>
      </c>
      <c r="B3" s="6">
        <f>COUNTIF(RECOLECTARDATOS!D3:D30,17)</f>
        <v>2</v>
      </c>
      <c r="C3" s="65">
        <f t="shared" ref="C3:C13" si="0">A3*B3</f>
        <v>34</v>
      </c>
    </row>
    <row r="4" spans="1:3" x14ac:dyDescent="0.3">
      <c r="A4" s="5">
        <v>18</v>
      </c>
      <c r="B4" s="6">
        <f>COUNTIF(RECOLECTARDATOS!D3:D30,18)</f>
        <v>9</v>
      </c>
      <c r="C4" s="58">
        <f t="shared" si="0"/>
        <v>162</v>
      </c>
    </row>
    <row r="5" spans="1:3" x14ac:dyDescent="0.3">
      <c r="A5" s="5">
        <v>19</v>
      </c>
      <c r="B5" s="6">
        <f>COUNTIF(RECOLECTARDATOS!D3:D30,19)</f>
        <v>7</v>
      </c>
      <c r="C5" s="58">
        <f t="shared" si="0"/>
        <v>133</v>
      </c>
    </row>
    <row r="6" spans="1:3" x14ac:dyDescent="0.3">
      <c r="A6" s="5">
        <v>20</v>
      </c>
      <c r="B6" s="6">
        <f>COUNTIF(RECOLECTARDATOS!D3:D30,20)</f>
        <v>6</v>
      </c>
      <c r="C6" s="58">
        <f t="shared" si="0"/>
        <v>120</v>
      </c>
    </row>
    <row r="7" spans="1:3" x14ac:dyDescent="0.3">
      <c r="A7" s="5">
        <v>21</v>
      </c>
      <c r="B7" s="6">
        <f>COUNTIF(RECOLECTARDATOS!D3:D30,21)</f>
        <v>0</v>
      </c>
      <c r="C7" s="58">
        <f t="shared" si="0"/>
        <v>0</v>
      </c>
    </row>
    <row r="8" spans="1:3" x14ac:dyDescent="0.3">
      <c r="A8" s="5">
        <v>22</v>
      </c>
      <c r="B8" s="6">
        <f>COUNTIF(RECOLECTARDATOS!D3:D30,22)</f>
        <v>1</v>
      </c>
      <c r="C8" s="58">
        <f t="shared" si="0"/>
        <v>22</v>
      </c>
    </row>
    <row r="9" spans="1:3" x14ac:dyDescent="0.3">
      <c r="A9" s="5">
        <v>23</v>
      </c>
      <c r="B9" s="6">
        <f>COUNTIF(RECOLECTARDATOS!D3:D30,23)</f>
        <v>2</v>
      </c>
      <c r="C9" s="58">
        <f t="shared" si="0"/>
        <v>46</v>
      </c>
    </row>
    <row r="10" spans="1:3" x14ac:dyDescent="0.3">
      <c r="A10" s="5">
        <v>24</v>
      </c>
      <c r="B10" s="6">
        <f>COUNTIF(RECOLECTARDATOS!D3:D30,24)</f>
        <v>0</v>
      </c>
      <c r="C10" s="58">
        <f t="shared" si="0"/>
        <v>0</v>
      </c>
    </row>
    <row r="11" spans="1:3" x14ac:dyDescent="0.3">
      <c r="A11" s="5">
        <v>25</v>
      </c>
      <c r="B11" s="6">
        <f>COUNTIF(RECOLECTARDATOS!D3:D30,25)</f>
        <v>0</v>
      </c>
      <c r="C11" s="58">
        <f t="shared" si="0"/>
        <v>0</v>
      </c>
    </row>
    <row r="12" spans="1:3" x14ac:dyDescent="0.3">
      <c r="A12" s="5">
        <v>26</v>
      </c>
      <c r="B12" s="6">
        <f>COUNTIF(RECOLECTARDATOS!D3:D30,26)</f>
        <v>0</v>
      </c>
      <c r="C12" s="58">
        <f t="shared" si="0"/>
        <v>0</v>
      </c>
    </row>
    <row r="13" spans="1:3" x14ac:dyDescent="0.3">
      <c r="A13" s="5">
        <v>27</v>
      </c>
      <c r="B13" s="6">
        <f>COUNTIF(RECOLECTARDATOS!D3:D30,27)</f>
        <v>1</v>
      </c>
      <c r="C13" s="58">
        <f t="shared" si="0"/>
        <v>27</v>
      </c>
    </row>
    <row r="14" spans="1:3" ht="15.6" x14ac:dyDescent="0.3">
      <c r="A14" s="9" t="s">
        <v>42</v>
      </c>
      <c r="B14" s="8">
        <f>SUM(B3:B13)</f>
        <v>28</v>
      </c>
      <c r="C14" s="8">
        <f>SUM(C3:C13)</f>
        <v>544</v>
      </c>
    </row>
    <row r="18" spans="1:6" ht="15" thickBot="1" x14ac:dyDescent="0.35"/>
    <row r="19" spans="1:6" ht="15" thickBot="1" x14ac:dyDescent="0.35">
      <c r="A19" s="20" t="s">
        <v>1</v>
      </c>
      <c r="B19" s="20" t="s">
        <v>81</v>
      </c>
      <c r="C19" s="74" t="s">
        <v>80</v>
      </c>
      <c r="D19" s="21" t="s">
        <v>55</v>
      </c>
      <c r="E19" s="19" t="s">
        <v>55</v>
      </c>
      <c r="F19" s="73" t="s">
        <v>79</v>
      </c>
    </row>
    <row r="20" spans="1:6" x14ac:dyDescent="0.3">
      <c r="A20" s="69" t="s">
        <v>56</v>
      </c>
      <c r="B20" s="70">
        <f>COUNTIFS(RECOLECTARDATOS!D3:D30,"&gt;=17",RECOLECTARDATOS!D3:D30,"&lt;=19")</f>
        <v>18</v>
      </c>
      <c r="C20" s="71">
        <f>(B20/B24)</f>
        <v>0.6428571428571429</v>
      </c>
      <c r="D20" s="70">
        <f>(C20*100)</f>
        <v>64.285714285714292</v>
      </c>
      <c r="E20" s="72">
        <f>C20</f>
        <v>0.6428571428571429</v>
      </c>
      <c r="F20" s="7">
        <f>B20</f>
        <v>18</v>
      </c>
    </row>
    <row r="21" spans="1:6" x14ac:dyDescent="0.3">
      <c r="A21" s="5" t="s">
        <v>57</v>
      </c>
      <c r="B21" s="6">
        <f>COUNTIFS(RECOLECTARDATOS!D3:D30,"&gt;=20",RECOLECTARDATOS!D3:D30,"&lt;=22")</f>
        <v>7</v>
      </c>
      <c r="C21" s="6">
        <f>(B21/B24)</f>
        <v>0.25</v>
      </c>
      <c r="D21" s="6">
        <f t="shared" ref="D21:D23" si="1">(C21*100)</f>
        <v>25</v>
      </c>
      <c r="E21" s="22">
        <f t="shared" ref="E21:E24" si="2">C21</f>
        <v>0.25</v>
      </c>
      <c r="F21" s="6">
        <f>F20+B21</f>
        <v>25</v>
      </c>
    </row>
    <row r="22" spans="1:6" x14ac:dyDescent="0.3">
      <c r="A22" s="5" t="s">
        <v>58</v>
      </c>
      <c r="B22" s="6">
        <f>COUNTIFS(RECOLECTARDATOS!D3:D30,"&gt;=23",RECOLECTARDATOS!D3:D30,"&lt;=25")</f>
        <v>2</v>
      </c>
      <c r="C22" s="6">
        <f>(B22/B24)</f>
        <v>7.1428571428571425E-2</v>
      </c>
      <c r="D22" s="6">
        <f t="shared" si="1"/>
        <v>7.1428571428571423</v>
      </c>
      <c r="E22" s="22">
        <f t="shared" si="2"/>
        <v>7.1428571428571425E-2</v>
      </c>
      <c r="F22" s="6">
        <f>F21+B22</f>
        <v>27</v>
      </c>
    </row>
    <row r="23" spans="1:6" x14ac:dyDescent="0.3">
      <c r="A23" s="5" t="s">
        <v>59</v>
      </c>
      <c r="B23" s="6">
        <f>COUNTIFS(RECOLECTARDATOS!D3:D30,"&gt;=26",RECOLECTARDATOS!D3:D30,"&lt;=28")</f>
        <v>1</v>
      </c>
      <c r="C23" s="16">
        <f>(B23/B24)</f>
        <v>3.5714285714285712E-2</v>
      </c>
      <c r="D23" s="6">
        <f t="shared" si="1"/>
        <v>3.5714285714285712</v>
      </c>
      <c r="E23" s="22">
        <f t="shared" si="2"/>
        <v>3.5714285714285712E-2</v>
      </c>
      <c r="F23" s="6">
        <f>F22+B23</f>
        <v>28</v>
      </c>
    </row>
    <row r="24" spans="1:6" x14ac:dyDescent="0.3">
      <c r="A24" s="14" t="s">
        <v>42</v>
      </c>
      <c r="B24" s="8">
        <f>SUM(B20:B23)</f>
        <v>28</v>
      </c>
      <c r="C24" s="8">
        <f>SUM(C20:C23)</f>
        <v>1</v>
      </c>
      <c r="D24" s="8">
        <f>SUM(D20:D23)</f>
        <v>100</v>
      </c>
      <c r="E24" s="23">
        <f t="shared" si="2"/>
        <v>1</v>
      </c>
      <c r="F24" s="41"/>
    </row>
    <row r="26" spans="1:6" ht="15" thickBot="1" x14ac:dyDescent="0.35"/>
    <row r="27" spans="1:6" ht="15" thickBot="1" x14ac:dyDescent="0.35">
      <c r="E27" s="21" t="s">
        <v>49</v>
      </c>
      <c r="F27" s="66">
        <v>27</v>
      </c>
    </row>
    <row r="28" spans="1:6" ht="15" thickBot="1" x14ac:dyDescent="0.35">
      <c r="E28" s="21" t="s">
        <v>50</v>
      </c>
      <c r="F28" s="66">
        <v>17</v>
      </c>
    </row>
    <row r="29" spans="1:6" ht="15" thickBot="1" x14ac:dyDescent="0.35">
      <c r="E29" s="21" t="s">
        <v>51</v>
      </c>
      <c r="F29" s="66">
        <f>(F27-F28)</f>
        <v>10</v>
      </c>
    </row>
    <row r="30" spans="1:6" ht="15" thickBot="1" x14ac:dyDescent="0.35">
      <c r="A30" s="18"/>
      <c r="E30" s="21" t="s">
        <v>52</v>
      </c>
      <c r="F30" s="66">
        <f>1+(3.322*LOG(28))</f>
        <v>5.8074589801188523</v>
      </c>
    </row>
    <row r="31" spans="1:6" ht="15" thickBot="1" x14ac:dyDescent="0.35">
      <c r="A31" s="18"/>
      <c r="E31" s="21" t="s">
        <v>53</v>
      </c>
      <c r="F31" s="66">
        <f>(F29/F30)</f>
        <v>1.7219234839598205</v>
      </c>
    </row>
    <row r="32" spans="1:6" ht="15" thickBot="1" x14ac:dyDescent="0.35">
      <c r="E32" s="74" t="s">
        <v>66</v>
      </c>
      <c r="F32" s="75">
        <f>C14/B14</f>
        <v>19.428571428571427</v>
      </c>
    </row>
    <row r="33" spans="2:9" ht="15" thickBot="1" x14ac:dyDescent="0.35"/>
    <row r="34" spans="2:9" ht="16.2" thickBot="1" x14ac:dyDescent="0.35">
      <c r="B34" s="42"/>
      <c r="C34" s="42"/>
      <c r="E34" s="67" t="s">
        <v>72</v>
      </c>
      <c r="F34" s="76"/>
      <c r="G34" s="83" t="s">
        <v>63</v>
      </c>
      <c r="H34" s="75">
        <f>17+((28/2 - 0)/18)*2</f>
        <v>18.555555555555557</v>
      </c>
      <c r="I34">
        <f>F35+((F36/2 - F37)/B20)*F39</f>
        <v>18.555555555555557</v>
      </c>
    </row>
    <row r="35" spans="2:9" ht="15" thickBot="1" x14ac:dyDescent="0.35">
      <c r="E35" s="20" t="s">
        <v>73</v>
      </c>
      <c r="F35" s="66">
        <v>17</v>
      </c>
      <c r="G35" s="43" t="s">
        <v>62</v>
      </c>
      <c r="H35" s="75">
        <f>F35+((F38-F37)/((B20-F40)+(F20-F41)))*F39</f>
        <v>18.241379310344829</v>
      </c>
    </row>
    <row r="36" spans="2:9" ht="15" thickBot="1" x14ac:dyDescent="0.35">
      <c r="E36" s="20" t="s">
        <v>74</v>
      </c>
      <c r="F36" s="66">
        <v>28</v>
      </c>
    </row>
    <row r="37" spans="2:9" ht="15" thickBot="1" x14ac:dyDescent="0.35">
      <c r="E37" s="20" t="s">
        <v>75</v>
      </c>
      <c r="F37" s="66">
        <v>0</v>
      </c>
    </row>
    <row r="38" spans="2:9" ht="15" thickBot="1" x14ac:dyDescent="0.35">
      <c r="E38" s="20" t="s">
        <v>76</v>
      </c>
      <c r="F38" s="66">
        <v>18</v>
      </c>
    </row>
    <row r="39" spans="2:9" ht="15" thickBot="1" x14ac:dyDescent="0.35">
      <c r="E39" s="20" t="s">
        <v>82</v>
      </c>
      <c r="F39" s="66">
        <v>2</v>
      </c>
    </row>
    <row r="40" spans="2:9" ht="15" thickBot="1" x14ac:dyDescent="0.35">
      <c r="E40" s="20" t="s">
        <v>77</v>
      </c>
      <c r="F40" s="66">
        <v>0</v>
      </c>
    </row>
    <row r="41" spans="2:9" ht="15" thickBot="1" x14ac:dyDescent="0.35">
      <c r="E41" s="77" t="s">
        <v>78</v>
      </c>
      <c r="F41" s="66">
        <v>7</v>
      </c>
    </row>
  </sheetData>
  <mergeCells count="1">
    <mergeCell ref="E34:F3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workbookViewId="0">
      <selection activeCell="H40" sqref="H40"/>
    </sheetView>
  </sheetViews>
  <sheetFormatPr baseColWidth="10" defaultRowHeight="14.4" x14ac:dyDescent="0.3"/>
  <cols>
    <col min="2" max="2" width="17.5546875" customWidth="1"/>
    <col min="3" max="3" width="18.44140625" customWidth="1"/>
    <col min="4" max="4" width="14.77734375" customWidth="1"/>
    <col min="5" max="5" width="15.109375" customWidth="1"/>
    <col min="7" max="7" width="14.109375" customWidth="1"/>
  </cols>
  <sheetData>
    <row r="1" spans="1:2" ht="15" thickBot="1" x14ac:dyDescent="0.35"/>
    <row r="2" spans="1:2" ht="16.2" thickBot="1" x14ac:dyDescent="0.35">
      <c r="A2" s="3" t="s">
        <v>2</v>
      </c>
      <c r="B2" s="2" t="s">
        <v>7</v>
      </c>
    </row>
    <row r="3" spans="1:2" x14ac:dyDescent="0.3">
      <c r="A3" s="10" t="s">
        <v>44</v>
      </c>
      <c r="B3" s="7">
        <v>3</v>
      </c>
    </row>
    <row r="4" spans="1:2" x14ac:dyDescent="0.3">
      <c r="A4" s="11" t="s">
        <v>45</v>
      </c>
      <c r="B4" s="6">
        <v>10</v>
      </c>
    </row>
    <row r="5" spans="1:2" x14ac:dyDescent="0.3">
      <c r="A5" s="11" t="s">
        <v>46</v>
      </c>
      <c r="B5" s="6">
        <v>9</v>
      </c>
    </row>
    <row r="6" spans="1:2" x14ac:dyDescent="0.3">
      <c r="A6" s="11" t="s">
        <v>48</v>
      </c>
      <c r="B6" s="6">
        <v>6</v>
      </c>
    </row>
    <row r="7" spans="1:2" ht="15.6" x14ac:dyDescent="0.3">
      <c r="A7" s="12" t="s">
        <v>42</v>
      </c>
      <c r="B7" s="8">
        <f>SUM(B3:B6)</f>
        <v>28</v>
      </c>
    </row>
    <row r="17" spans="1:9" ht="15" thickBot="1" x14ac:dyDescent="0.35"/>
    <row r="18" spans="1:9" ht="18.600000000000001" thickBot="1" x14ac:dyDescent="0.4">
      <c r="A18" s="67" t="s">
        <v>2</v>
      </c>
      <c r="B18" s="68"/>
      <c r="C18" s="81" t="s">
        <v>85</v>
      </c>
      <c r="D18" s="74" t="s">
        <v>80</v>
      </c>
      <c r="E18" s="17" t="s">
        <v>55</v>
      </c>
      <c r="F18" s="13" t="s">
        <v>55</v>
      </c>
      <c r="G18" s="53" t="s">
        <v>67</v>
      </c>
      <c r="H18" s="13" t="s">
        <v>68</v>
      </c>
      <c r="I18" t="s">
        <v>83</v>
      </c>
    </row>
    <row r="19" spans="1:9" x14ac:dyDescent="0.3">
      <c r="A19" s="5">
        <v>1.53</v>
      </c>
      <c r="B19" s="5">
        <v>1.56</v>
      </c>
      <c r="C19" s="7">
        <f>COUNTIFS(RECOLECTARDATOS!E3:E30,"&gt;=1.53", RECOLECTARDATOS!E3:E30, "&lt;=1.56")</f>
        <v>4</v>
      </c>
      <c r="D19" s="6">
        <f>(C19/C25)</f>
        <v>0.14285714285714285</v>
      </c>
      <c r="E19" s="6">
        <f>D19*100</f>
        <v>14.285714285714285</v>
      </c>
      <c r="F19" s="54">
        <f>D19</f>
        <v>0.14285714285714285</v>
      </c>
      <c r="G19" s="6">
        <f>(A19+B19)/2</f>
        <v>1.5449999999999999</v>
      </c>
      <c r="H19" s="59">
        <f>G19*C19</f>
        <v>6.18</v>
      </c>
      <c r="I19">
        <f>C19</f>
        <v>4</v>
      </c>
    </row>
    <row r="20" spans="1:9" x14ac:dyDescent="0.3">
      <c r="A20" s="69">
        <v>1.57</v>
      </c>
      <c r="B20" s="69">
        <v>1.6</v>
      </c>
      <c r="C20" s="70">
        <f>COUNTIFS(RECOLECTARDATOS!E3:E30,"&gt;=1.57", RECOLECTARDATOS!E3:E30, "&lt;=1.60")</f>
        <v>9</v>
      </c>
      <c r="D20" s="70">
        <f>(C20/C25)</f>
        <v>0.32142857142857145</v>
      </c>
      <c r="E20" s="70">
        <f t="shared" ref="E20:E24" si="0">D20*100</f>
        <v>32.142857142857146</v>
      </c>
      <c r="F20" s="78">
        <f t="shared" ref="F20:F24" si="1">D20</f>
        <v>0.32142857142857145</v>
      </c>
      <c r="G20" s="70">
        <f t="shared" ref="G20:G24" si="2">(A20+B20)/2</f>
        <v>1.585</v>
      </c>
      <c r="H20" s="79">
        <f t="shared" ref="H20:H24" si="3">G20*C20</f>
        <v>14.265000000000001</v>
      </c>
      <c r="I20" s="80">
        <f>I19+C20</f>
        <v>13</v>
      </c>
    </row>
    <row r="21" spans="1:9" x14ac:dyDescent="0.3">
      <c r="A21" s="5">
        <v>1.61</v>
      </c>
      <c r="B21" s="5">
        <v>1.64</v>
      </c>
      <c r="C21" s="6">
        <f>COUNTIFS(RECOLECTARDATOS!E3:E30,"&gt;=1.61", RECOLECTARDATOS!E3:E30, "&lt;=1.64")</f>
        <v>6</v>
      </c>
      <c r="D21" s="6">
        <f>(C21/C25)</f>
        <v>0.21428571428571427</v>
      </c>
      <c r="E21" s="6">
        <f t="shared" si="0"/>
        <v>21.428571428571427</v>
      </c>
      <c r="F21" s="54">
        <f t="shared" si="1"/>
        <v>0.21428571428571427</v>
      </c>
      <c r="G21" s="6">
        <f t="shared" si="2"/>
        <v>1.625</v>
      </c>
      <c r="H21" s="60">
        <f t="shared" si="3"/>
        <v>9.75</v>
      </c>
      <c r="I21">
        <f t="shared" ref="I21:I24" si="4">I20+C21</f>
        <v>19</v>
      </c>
    </row>
    <row r="22" spans="1:9" x14ac:dyDescent="0.3">
      <c r="A22" s="5">
        <v>1.65</v>
      </c>
      <c r="B22" s="5">
        <v>1.68</v>
      </c>
      <c r="C22" s="6">
        <f>COUNTIFS(RECOLECTARDATOS!E3:E30,"&gt;=1.65", RECOLECTARDATOS!E3:E30, "&lt;=1.68")</f>
        <v>7</v>
      </c>
      <c r="D22" s="6">
        <f>(C22/C25)</f>
        <v>0.25</v>
      </c>
      <c r="E22" s="6">
        <f t="shared" si="0"/>
        <v>25</v>
      </c>
      <c r="F22" s="54">
        <f t="shared" si="1"/>
        <v>0.25</v>
      </c>
      <c r="G22" s="6">
        <f t="shared" si="2"/>
        <v>1.665</v>
      </c>
      <c r="H22" s="60">
        <f t="shared" si="3"/>
        <v>11.655000000000001</v>
      </c>
      <c r="I22">
        <f t="shared" si="4"/>
        <v>26</v>
      </c>
    </row>
    <row r="23" spans="1:9" x14ac:dyDescent="0.3">
      <c r="A23" s="5">
        <v>1.69</v>
      </c>
      <c r="B23" s="5">
        <v>1.72</v>
      </c>
      <c r="C23" s="6">
        <f>COUNTIFS(RECOLECTARDATOS!E3:E30,"&gt;=1.69", RECOLECTARDATOS!E3:E30, "&lt;=1.72")</f>
        <v>0</v>
      </c>
      <c r="D23" s="6">
        <f>(C23/C25)</f>
        <v>0</v>
      </c>
      <c r="E23" s="6">
        <f t="shared" si="0"/>
        <v>0</v>
      </c>
      <c r="F23" s="54">
        <f t="shared" si="1"/>
        <v>0</v>
      </c>
      <c r="G23" s="6">
        <f t="shared" si="2"/>
        <v>1.7050000000000001</v>
      </c>
      <c r="H23" s="60">
        <f t="shared" si="3"/>
        <v>0</v>
      </c>
      <c r="I23">
        <f t="shared" si="4"/>
        <v>26</v>
      </c>
    </row>
    <row r="24" spans="1:9" ht="15" thickBot="1" x14ac:dyDescent="0.35">
      <c r="A24" s="5">
        <v>1.73</v>
      </c>
      <c r="B24" s="5">
        <v>1.76</v>
      </c>
      <c r="C24" s="16">
        <f>COUNTIFS(RECOLECTARDATOS!E3:E30,"&gt;=1.73", RECOLECTARDATOS!E3:E30, "&lt;=1.76")</f>
        <v>2</v>
      </c>
      <c r="D24" s="6">
        <f>(C24/C25)</f>
        <v>7.1428571428571425E-2</v>
      </c>
      <c r="E24" s="6">
        <f t="shared" si="0"/>
        <v>7.1428571428571423</v>
      </c>
      <c r="F24" s="54">
        <f t="shared" si="1"/>
        <v>7.1428571428571425E-2</v>
      </c>
      <c r="G24" s="16">
        <f t="shared" si="2"/>
        <v>1.7450000000000001</v>
      </c>
      <c r="H24" s="61">
        <f t="shared" si="3"/>
        <v>3.49</v>
      </c>
      <c r="I24">
        <f t="shared" si="4"/>
        <v>28</v>
      </c>
    </row>
    <row r="25" spans="1:9" ht="14.4" customHeight="1" thickBot="1" x14ac:dyDescent="0.35">
      <c r="A25" s="67" t="s">
        <v>42</v>
      </c>
      <c r="B25" s="68"/>
      <c r="C25" s="57">
        <f>SUM(C19:C24)</f>
        <v>28</v>
      </c>
      <c r="D25" s="8">
        <f>SUM(D19:D24)</f>
        <v>1</v>
      </c>
      <c r="E25" s="8">
        <f>SUM(E19:E24)</f>
        <v>100</v>
      </c>
      <c r="F25" s="55">
        <f>SUM(F19:F24)</f>
        <v>1</v>
      </c>
      <c r="G25" s="56"/>
      <c r="H25" s="62">
        <f>SUM(H19:H24)</f>
        <v>45.34</v>
      </c>
    </row>
    <row r="26" spans="1:9" x14ac:dyDescent="0.3">
      <c r="G26" t="s">
        <v>69</v>
      </c>
      <c r="H26" s="63">
        <f>H25/C25</f>
        <v>1.6192857142857144</v>
      </c>
    </row>
    <row r="28" spans="1:9" ht="15.6" x14ac:dyDescent="0.3">
      <c r="H28" s="9" t="s">
        <v>49</v>
      </c>
      <c r="I28" s="8">
        <v>1.73</v>
      </c>
    </row>
    <row r="29" spans="1:9" ht="15.6" x14ac:dyDescent="0.3">
      <c r="H29" s="9" t="s">
        <v>50</v>
      </c>
      <c r="I29" s="8">
        <v>1.53</v>
      </c>
    </row>
    <row r="30" spans="1:9" ht="15.6" x14ac:dyDescent="0.3">
      <c r="H30" s="9" t="s">
        <v>51</v>
      </c>
      <c r="I30" s="8">
        <f>I28-I29</f>
        <v>0.19999999999999996</v>
      </c>
    </row>
    <row r="31" spans="1:9" x14ac:dyDescent="0.3">
      <c r="H31" s="14" t="s">
        <v>52</v>
      </c>
      <c r="I31" s="8">
        <f>1+(3.322*LOG(28))</f>
        <v>5.8074589801188523</v>
      </c>
    </row>
    <row r="32" spans="1:9" ht="15.6" x14ac:dyDescent="0.3">
      <c r="H32" s="9" t="s">
        <v>53</v>
      </c>
      <c r="I32" s="8">
        <f>(I30/I31)</f>
        <v>3.44384696791964E-2</v>
      </c>
    </row>
    <row r="33" spans="5:8" ht="15" thickBot="1" x14ac:dyDescent="0.35"/>
    <row r="34" spans="5:8" ht="16.2" thickBot="1" x14ac:dyDescent="0.35">
      <c r="E34" s="67" t="s">
        <v>72</v>
      </c>
      <c r="F34" s="68"/>
    </row>
    <row r="35" spans="5:8" ht="15" thickBot="1" x14ac:dyDescent="0.35">
      <c r="E35" s="21" t="s">
        <v>73</v>
      </c>
      <c r="F35" s="66">
        <v>1.57</v>
      </c>
    </row>
    <row r="36" spans="5:8" ht="15" thickBot="1" x14ac:dyDescent="0.35">
      <c r="E36" s="21" t="s">
        <v>75</v>
      </c>
      <c r="F36" s="66">
        <v>4</v>
      </c>
    </row>
    <row r="37" spans="5:8" ht="15" thickBot="1" x14ac:dyDescent="0.35">
      <c r="E37" s="21" t="s">
        <v>76</v>
      </c>
      <c r="F37" s="66">
        <v>9</v>
      </c>
    </row>
    <row r="38" spans="5:8" ht="15" thickBot="1" x14ac:dyDescent="0.35">
      <c r="E38" s="21" t="s">
        <v>82</v>
      </c>
      <c r="F38" s="66">
        <v>3.4000000000000002E-2</v>
      </c>
    </row>
    <row r="39" spans="5:8" ht="15" thickBot="1" x14ac:dyDescent="0.35">
      <c r="E39" s="21" t="s">
        <v>77</v>
      </c>
      <c r="F39" s="66">
        <v>4</v>
      </c>
      <c r="G39" s="21" t="s">
        <v>84</v>
      </c>
      <c r="H39" s="65">
        <f>F35+((C25/2 - F36)/F37)*F38</f>
        <v>1.6077777777777778</v>
      </c>
    </row>
    <row r="40" spans="5:8" ht="15" thickBot="1" x14ac:dyDescent="0.35">
      <c r="E40" s="21" t="s">
        <v>78</v>
      </c>
      <c r="F40" s="66">
        <v>6</v>
      </c>
      <c r="G40" s="21" t="s">
        <v>70</v>
      </c>
      <c r="H40" s="82">
        <f>F35+((F37-F39)/((C20-F39)+(F37-F40)))*F38</f>
        <v>1.5912500000000001</v>
      </c>
    </row>
  </sheetData>
  <mergeCells count="3">
    <mergeCell ref="A18:B18"/>
    <mergeCell ref="A25:B25"/>
    <mergeCell ref="E34:F3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4"/>
  <sheetViews>
    <sheetView topLeftCell="A13" workbookViewId="0">
      <selection activeCell="B34" sqref="B34"/>
    </sheetView>
  </sheetViews>
  <sheetFormatPr baseColWidth="10" defaultRowHeight="14.4" x14ac:dyDescent="0.3"/>
  <cols>
    <col min="1" max="1" width="20.109375" customWidth="1"/>
    <col min="2" max="2" width="18.88671875" customWidth="1"/>
    <col min="3" max="3" width="17.6640625" customWidth="1"/>
  </cols>
  <sheetData>
    <row r="1" spans="1:2" ht="15" thickBot="1" x14ac:dyDescent="0.35"/>
    <row r="2" spans="1:2" ht="16.2" thickBot="1" x14ac:dyDescent="0.35">
      <c r="A2" s="3" t="s">
        <v>3</v>
      </c>
      <c r="B2" s="2" t="s">
        <v>7</v>
      </c>
    </row>
    <row r="3" spans="1:2" x14ac:dyDescent="0.3">
      <c r="A3" s="4" t="s">
        <v>4</v>
      </c>
      <c r="B3" s="7">
        <f>COUNTIF(RECOLECTARDATOS!F3:F30, "ROCK")</f>
        <v>1</v>
      </c>
    </row>
    <row r="4" spans="1:2" x14ac:dyDescent="0.3">
      <c r="A4" s="5" t="s">
        <v>8</v>
      </c>
      <c r="B4" s="6">
        <f>COUNTIF(RECOLECTARDATOS!F3:F30, "REGUETON")</f>
        <v>7</v>
      </c>
    </row>
    <row r="5" spans="1:2" x14ac:dyDescent="0.3">
      <c r="A5" s="5" t="s">
        <v>5</v>
      </c>
      <c r="B5" s="6">
        <f>COUNTIF(RECOLECTARDATOS!F3:F30, "POP")</f>
        <v>10</v>
      </c>
    </row>
    <row r="6" spans="1:2" x14ac:dyDescent="0.3">
      <c r="A6" s="5" t="s">
        <v>6</v>
      </c>
      <c r="B6" s="6">
        <f>COUNTIF(RECOLECTARDATOS!F3:F30,"HIP HOP")</f>
        <v>1</v>
      </c>
    </row>
    <row r="7" spans="1:2" x14ac:dyDescent="0.3">
      <c r="A7" s="5" t="s">
        <v>38</v>
      </c>
      <c r="B7" s="6">
        <f>COUNTIF(RECOLECTARDATOS!F3:F30,"ALTERNATIVO")</f>
        <v>5</v>
      </c>
    </row>
    <row r="8" spans="1:2" x14ac:dyDescent="0.3">
      <c r="A8" s="5" t="s">
        <v>40</v>
      </c>
      <c r="B8" s="6">
        <f>COUNTIF(RECOLECTARDATOS!F3:F30,"REGAE")</f>
        <v>1</v>
      </c>
    </row>
    <row r="9" spans="1:2" x14ac:dyDescent="0.3">
      <c r="A9" s="5" t="s">
        <v>39</v>
      </c>
      <c r="B9" s="6">
        <f>COUNTIF(RECOLECTARDATOS!F3:F30,"R&amp;B")</f>
        <v>1</v>
      </c>
    </row>
    <row r="10" spans="1:2" x14ac:dyDescent="0.3">
      <c r="A10" s="5" t="s">
        <v>47</v>
      </c>
      <c r="B10" s="6">
        <f>COUNTIF(RECOLECTARDATOS!F3:F30,"CORRIDOS")</f>
        <v>1</v>
      </c>
    </row>
    <row r="11" spans="1:2" x14ac:dyDescent="0.3">
      <c r="A11" s="5" t="s">
        <v>41</v>
      </c>
      <c r="B11" s="6">
        <f>COUNTIF(RECOLECTARDATOS!F3:F30,"RAP")</f>
        <v>1</v>
      </c>
    </row>
    <row r="12" spans="1:2" ht="15.6" x14ac:dyDescent="0.3">
      <c r="A12" s="9" t="s">
        <v>42</v>
      </c>
      <c r="B12" s="8">
        <f>SUM(B3:B11)</f>
        <v>28</v>
      </c>
    </row>
    <row r="21" spans="1:5" ht="15" thickBot="1" x14ac:dyDescent="0.35"/>
    <row r="22" spans="1:5" ht="16.2" thickBot="1" x14ac:dyDescent="0.35">
      <c r="A22" s="13" t="s">
        <v>60</v>
      </c>
      <c r="B22" s="15" t="s">
        <v>43</v>
      </c>
      <c r="C22" s="15" t="s">
        <v>54</v>
      </c>
      <c r="D22" s="13" t="s">
        <v>55</v>
      </c>
      <c r="E22" s="13" t="s">
        <v>55</v>
      </c>
    </row>
    <row r="23" spans="1:5" x14ac:dyDescent="0.3">
      <c r="A23" s="5" t="s">
        <v>4</v>
      </c>
      <c r="B23" s="6">
        <f>COUNTIFS(RECOLECTARDATOS!F3:F30, "&gt;=ROCK",RECOLECTARDATOS!F3:F30, "&lt;=ROCK")</f>
        <v>1</v>
      </c>
      <c r="C23" s="6">
        <f>(B23/B32)</f>
        <v>3.5714285714285712E-2</v>
      </c>
      <c r="D23" s="6">
        <f>(C23*100)</f>
        <v>3.5714285714285712</v>
      </c>
      <c r="E23" s="22">
        <f>(C23)</f>
        <v>3.5714285714285712E-2</v>
      </c>
    </row>
    <row r="24" spans="1:5" x14ac:dyDescent="0.3">
      <c r="A24" s="5" t="s">
        <v>8</v>
      </c>
      <c r="B24" s="6">
        <f>COUNTIFS(RECOLECTARDATOS!F3:F30, "&gt;=REGUETON",RECOLECTARDATOS!F3:F30, "&lt;=REGUETON")</f>
        <v>7</v>
      </c>
      <c r="C24" s="6">
        <f>(B24/B32)</f>
        <v>0.25</v>
      </c>
      <c r="D24" s="6">
        <f t="shared" ref="D24:D32" si="0">(C24*100)</f>
        <v>25</v>
      </c>
      <c r="E24" s="22">
        <f>(C24)</f>
        <v>0.25</v>
      </c>
    </row>
    <row r="25" spans="1:5" x14ac:dyDescent="0.3">
      <c r="A25" s="69" t="s">
        <v>5</v>
      </c>
      <c r="B25" s="70">
        <f>COUNTIFS(RECOLECTARDATOS!F3:F30, "&gt;=POP",RECOLECTARDATOS!F3:F30, "&lt;=POP")</f>
        <v>10</v>
      </c>
      <c r="C25" s="70">
        <f>(B25/B32)</f>
        <v>0.35714285714285715</v>
      </c>
      <c r="D25" s="70">
        <f t="shared" si="0"/>
        <v>35.714285714285715</v>
      </c>
      <c r="E25" s="72">
        <f t="shared" ref="E25:E32" si="1">(C25)</f>
        <v>0.35714285714285715</v>
      </c>
    </row>
    <row r="26" spans="1:5" x14ac:dyDescent="0.3">
      <c r="A26" s="5" t="s">
        <v>6</v>
      </c>
      <c r="B26" s="6">
        <f>COUNTIFS(RECOLECTARDATOS!F3:F30, "&gt;=HIP HOP",RECOLECTARDATOS!F3:F30, "&lt;=HIP HOP")</f>
        <v>1</v>
      </c>
      <c r="C26" s="6">
        <f>(B26/B32)</f>
        <v>3.5714285714285712E-2</v>
      </c>
      <c r="D26" s="6">
        <f t="shared" si="0"/>
        <v>3.5714285714285712</v>
      </c>
      <c r="E26" s="22">
        <f t="shared" si="1"/>
        <v>3.5714285714285712E-2</v>
      </c>
    </row>
    <row r="27" spans="1:5" x14ac:dyDescent="0.3">
      <c r="A27" s="5" t="s">
        <v>38</v>
      </c>
      <c r="B27" s="6">
        <f>COUNTIFS(RECOLECTARDATOS!F3:F30, "&gt;=ALTERNATIVO",RECOLECTARDATOS!F3:F30, "&lt;=ALTERNATIVO")</f>
        <v>5</v>
      </c>
      <c r="C27" s="6">
        <f>(B27/B32)</f>
        <v>0.17857142857142858</v>
      </c>
      <c r="D27" s="6">
        <f t="shared" si="0"/>
        <v>17.857142857142858</v>
      </c>
      <c r="E27" s="22">
        <f t="shared" si="1"/>
        <v>0.17857142857142858</v>
      </c>
    </row>
    <row r="28" spans="1:5" x14ac:dyDescent="0.3">
      <c r="A28" s="5" t="s">
        <v>40</v>
      </c>
      <c r="B28" s="6">
        <f>COUNTIFS(RECOLECTARDATOS!F3:F30, "&gt;=REGAE",RECOLECTARDATOS!F3:F30, "&lt;=REGAE")</f>
        <v>1</v>
      </c>
      <c r="C28" s="6">
        <f>(B28/B32)</f>
        <v>3.5714285714285712E-2</v>
      </c>
      <c r="D28" s="6">
        <f t="shared" si="0"/>
        <v>3.5714285714285712</v>
      </c>
      <c r="E28" s="22">
        <f t="shared" si="1"/>
        <v>3.5714285714285712E-2</v>
      </c>
    </row>
    <row r="29" spans="1:5" x14ac:dyDescent="0.3">
      <c r="A29" s="5" t="s">
        <v>39</v>
      </c>
      <c r="B29" s="6">
        <f>COUNTIFS(RECOLECTARDATOS!F3:F30, "&gt;=R&amp;B",RECOLECTARDATOS!F3:F30, "&lt;=R&amp;B")</f>
        <v>1</v>
      </c>
      <c r="C29" s="6">
        <f>(B29/B32)</f>
        <v>3.5714285714285712E-2</v>
      </c>
      <c r="D29" s="6">
        <f t="shared" si="0"/>
        <v>3.5714285714285712</v>
      </c>
      <c r="E29" s="22">
        <f t="shared" si="1"/>
        <v>3.5714285714285712E-2</v>
      </c>
    </row>
    <row r="30" spans="1:5" x14ac:dyDescent="0.3">
      <c r="A30" s="5" t="s">
        <v>47</v>
      </c>
      <c r="B30" s="6">
        <f>COUNTIFS(RECOLECTARDATOS!F3:F30, "&gt;=CORRIDOS",RECOLECTARDATOS!F3:F30, "&lt;=CORRIDOS")</f>
        <v>1</v>
      </c>
      <c r="C30" s="6">
        <f>(B30/B32)</f>
        <v>3.5714285714285712E-2</v>
      </c>
      <c r="D30" s="6">
        <f t="shared" si="0"/>
        <v>3.5714285714285712</v>
      </c>
      <c r="E30" s="22">
        <f t="shared" si="1"/>
        <v>3.5714285714285712E-2</v>
      </c>
    </row>
    <row r="31" spans="1:5" x14ac:dyDescent="0.3">
      <c r="A31" s="5" t="s">
        <v>41</v>
      </c>
      <c r="B31" s="6">
        <f>COUNTIFS(RECOLECTARDATOS!F3:F30, "&gt;=RAP",RECOLECTARDATOS!F3:F30, "&lt;=RAP")</f>
        <v>1</v>
      </c>
      <c r="C31" s="6">
        <f>(B31/B32)</f>
        <v>3.5714285714285712E-2</v>
      </c>
      <c r="D31" s="6">
        <f t="shared" si="0"/>
        <v>3.5714285714285712</v>
      </c>
      <c r="E31" s="22">
        <f t="shared" si="1"/>
        <v>3.5714285714285712E-2</v>
      </c>
    </row>
    <row r="32" spans="1:5" ht="15.6" x14ac:dyDescent="0.3">
      <c r="A32" s="9" t="s">
        <v>42</v>
      </c>
      <c r="B32" s="8">
        <f>SUM(B23:B31)</f>
        <v>28</v>
      </c>
      <c r="C32" s="8">
        <f>SUM(C23:C31)</f>
        <v>0.99999999999999989</v>
      </c>
      <c r="D32" s="8">
        <f t="shared" si="0"/>
        <v>99.999999999999986</v>
      </c>
      <c r="E32" s="24">
        <f t="shared" si="1"/>
        <v>0.99999999999999989</v>
      </c>
    </row>
    <row r="33" spans="1:5" ht="15" thickBot="1" x14ac:dyDescent="0.35">
      <c r="E33" s="25"/>
    </row>
    <row r="34" spans="1:5" ht="15" thickBot="1" x14ac:dyDescent="0.35">
      <c r="A34" s="66" t="s">
        <v>70</v>
      </c>
      <c r="B34" s="57" t="s">
        <v>71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RECOLECTARDATOS</vt:lpstr>
      <vt:lpstr>EDAD</vt:lpstr>
      <vt:lpstr>ESTATURAS</vt:lpstr>
      <vt:lpstr>GENEROS MUSICALES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Titulacion Tere C</dc:creator>
  <cp:lastModifiedBy>Imelda Patricia C</cp:lastModifiedBy>
  <dcterms:created xsi:type="dcterms:W3CDTF">2022-09-06T13:34:46Z</dcterms:created>
  <dcterms:modified xsi:type="dcterms:W3CDTF">2022-09-15T15:24:03Z</dcterms:modified>
</cp:coreProperties>
</file>