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ra5\Downloads\"/>
    </mc:Choice>
  </mc:AlternateContent>
  <bookViews>
    <workbookView xWindow="0" yWindow="0" windowWidth="20490" windowHeight="7530" firstSheet="1" activeTab="2"/>
  </bookViews>
  <sheets>
    <sheet name="RECOLECTARDATOS" sheetId="1" r:id="rId1"/>
    <sheet name="EDAD" sheetId="2" r:id="rId2"/>
    <sheet name="ESTATURAS" sheetId="4" r:id="rId3"/>
    <sheet name="GENEROS MUSICALES" sheetId="3" r:id="rId4"/>
    <sheet name="Hoja6" sheetId="6"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9" i="4" l="1"/>
  <c r="I37" i="4"/>
  <c r="J32" i="4"/>
  <c r="J31" i="4"/>
  <c r="J30" i="4"/>
  <c r="J29" i="4"/>
  <c r="J28" i="4"/>
  <c r="J27" i="4"/>
  <c r="G33" i="4"/>
  <c r="C23" i="4"/>
  <c r="D25" i="3"/>
  <c r="D17" i="3"/>
  <c r="D18" i="3"/>
  <c r="D19" i="3"/>
  <c r="D20" i="3"/>
  <c r="D21" i="3"/>
  <c r="D22" i="3"/>
  <c r="D23" i="3"/>
  <c r="D24" i="3"/>
  <c r="D16" i="3"/>
  <c r="C25" i="3"/>
  <c r="C17" i="3"/>
  <c r="C18" i="3"/>
  <c r="C19" i="3"/>
  <c r="C20" i="3"/>
  <c r="C21" i="3"/>
  <c r="C22" i="3"/>
  <c r="C23" i="3"/>
  <c r="C24" i="3"/>
  <c r="C16" i="3"/>
  <c r="B24" i="3"/>
  <c r="B23" i="3"/>
  <c r="B22" i="3"/>
  <c r="B21" i="3"/>
  <c r="B25" i="3"/>
  <c r="E22" i="2" l="1"/>
  <c r="E21" i="2"/>
  <c r="E20" i="2"/>
  <c r="E19" i="2"/>
  <c r="H14" i="2"/>
  <c r="H13" i="2"/>
  <c r="E18" i="2"/>
  <c r="D22" i="2"/>
  <c r="C22" i="2"/>
  <c r="D21" i="2"/>
  <c r="D20" i="2"/>
  <c r="D19" i="2"/>
  <c r="D18" i="2"/>
  <c r="B22" i="2"/>
  <c r="C21" i="2"/>
  <c r="C20" i="2"/>
  <c r="C19" i="2"/>
  <c r="C18" i="2"/>
  <c r="E4" i="2"/>
  <c r="E6" i="2"/>
  <c r="E3" i="2"/>
  <c r="E5" i="2"/>
  <c r="E7" i="2"/>
  <c r="E8" i="2"/>
  <c r="E9" i="2"/>
  <c r="E10" i="2"/>
  <c r="E11" i="2"/>
  <c r="E12" i="2"/>
  <c r="E13" i="2"/>
  <c r="E14" i="2"/>
  <c r="D14" i="2"/>
  <c r="C14" i="2"/>
  <c r="D4" i="2"/>
  <c r="D5" i="2"/>
  <c r="D6" i="2"/>
  <c r="D7" i="2"/>
  <c r="D8" i="2"/>
  <c r="D9" i="2"/>
  <c r="D10" i="2"/>
  <c r="D11" i="2"/>
  <c r="D12" i="2"/>
  <c r="D13" i="2"/>
  <c r="D3" i="2"/>
  <c r="C4" i="2"/>
  <c r="C5" i="2"/>
  <c r="C6" i="2"/>
  <c r="C7" i="2"/>
  <c r="C8" i="2"/>
  <c r="C9" i="2"/>
  <c r="C10" i="2"/>
  <c r="C11" i="2"/>
  <c r="C12" i="2"/>
  <c r="C13" i="2"/>
  <c r="C3" i="2"/>
  <c r="E34" i="1"/>
  <c r="I35" i="4" l="1"/>
  <c r="I33" i="4"/>
  <c r="I28" i="4"/>
  <c r="I29" i="4"/>
  <c r="I30" i="4"/>
  <c r="I31" i="4"/>
  <c r="I32" i="4"/>
  <c r="I27" i="4"/>
  <c r="G27" i="4"/>
  <c r="G28" i="4"/>
  <c r="G29" i="4"/>
  <c r="G30" i="4"/>
  <c r="G31" i="4"/>
  <c r="G32" i="4"/>
  <c r="E35" i="1"/>
  <c r="E33" i="1"/>
  <c r="D35" i="1"/>
  <c r="D34" i="1"/>
  <c r="D33" i="1"/>
  <c r="B21" i="2" l="1"/>
  <c r="B20" i="2"/>
  <c r="B19" i="2"/>
  <c r="B18" i="2"/>
  <c r="C27" i="4"/>
  <c r="B26" i="2"/>
  <c r="B25" i="2"/>
  <c r="B27" i="2"/>
  <c r="C32" i="4"/>
  <c r="C31" i="4"/>
  <c r="C30" i="4"/>
  <c r="C29" i="4"/>
  <c r="C33" i="4" s="1"/>
  <c r="D31" i="4" s="1"/>
  <c r="C28" i="4"/>
  <c r="C38" i="4"/>
  <c r="C37" i="4"/>
  <c r="C39" i="4" s="1"/>
  <c r="E31" i="4" l="1"/>
  <c r="F31" i="4"/>
  <c r="D28" i="4"/>
  <c r="D30" i="4"/>
  <c r="D32" i="4"/>
  <c r="D27" i="4"/>
  <c r="D29" i="4"/>
  <c r="C22" i="4"/>
  <c r="C21" i="4"/>
  <c r="C20" i="4"/>
  <c r="C19" i="4"/>
  <c r="C18" i="4"/>
  <c r="C17" i="4"/>
  <c r="C16" i="4"/>
  <c r="C15" i="4"/>
  <c r="C14" i="4"/>
  <c r="C13" i="4"/>
  <c r="C12" i="4"/>
  <c r="C11" i="4"/>
  <c r="C10" i="4"/>
  <c r="C9" i="4"/>
  <c r="C8" i="4"/>
  <c r="C7" i="4"/>
  <c r="C6" i="4"/>
  <c r="C5" i="4"/>
  <c r="C4" i="4"/>
  <c r="C3" i="4"/>
  <c r="B11" i="3"/>
  <c r="B9" i="3"/>
  <c r="B7" i="3"/>
  <c r="B4" i="3"/>
  <c r="B3" i="3"/>
  <c r="B10" i="2"/>
  <c r="B9" i="2"/>
  <c r="B8" i="2"/>
  <c r="B7" i="2"/>
  <c r="B6" i="2"/>
  <c r="B5" i="2"/>
  <c r="B4" i="2"/>
  <c r="B3" i="2"/>
  <c r="E29" i="4" l="1"/>
  <c r="F29" i="4"/>
  <c r="F27" i="4"/>
  <c r="D33" i="4"/>
  <c r="F33" i="4" s="1"/>
  <c r="E27" i="4"/>
  <c r="F30" i="4"/>
  <c r="E30" i="4"/>
  <c r="F32" i="4"/>
  <c r="E32" i="4"/>
  <c r="F28" i="4"/>
  <c r="E28" i="4"/>
  <c r="B10" i="3"/>
  <c r="B8" i="3"/>
  <c r="B6" i="3"/>
  <c r="B14" i="2"/>
  <c r="B12" i="2"/>
  <c r="B13" i="2"/>
  <c r="B11" i="2"/>
  <c r="E33" i="4" l="1"/>
  <c r="B12" i="3"/>
</calcChain>
</file>

<file path=xl/sharedStrings.xml><?xml version="1.0" encoding="utf-8"?>
<sst xmlns="http://schemas.openxmlformats.org/spreadsheetml/2006/main" count="177" uniqueCount="78">
  <si>
    <t>ESTUDIANTE</t>
  </si>
  <si>
    <t>EDAD</t>
  </si>
  <si>
    <t>ESTATURA</t>
  </si>
  <si>
    <t>GENERO MÚSICAL</t>
  </si>
  <si>
    <t>ROCK</t>
  </si>
  <si>
    <t>POP</t>
  </si>
  <si>
    <t>HIP HOP</t>
  </si>
  <si>
    <t>FRECUENCIA</t>
  </si>
  <si>
    <t>REGUETON</t>
  </si>
  <si>
    <t>ALCALA RAMIREZ GABRIELA HAYDEE</t>
  </si>
  <si>
    <t>ANGUIANO CALDERON FATIMA LIZBETH</t>
  </si>
  <si>
    <t>CEPEDA GARCIA PERLA ABIGAIL</t>
  </si>
  <si>
    <t>CUADROS CALVILLO IMELDA PATRICIA</t>
  </si>
  <si>
    <t>DE LA GARZA SANCHEZ REGINA</t>
  </si>
  <si>
    <t>DOMINGUEZ FLORES JOSELYN ANDREA</t>
  </si>
  <si>
    <t>ESCOLASTICO RUIZ ALESSANDRA</t>
  </si>
  <si>
    <t>GARCIA ESCOBEDO JENIFER JANETH</t>
  </si>
  <si>
    <t>GAYTAN BERMEA ANDREA</t>
  </si>
  <si>
    <t>GONZALEZ LOMAS LORENA ALEJANDRA</t>
  </si>
  <si>
    <t>GONZALEZ PALOMO DEVANI MONSERRATH</t>
  </si>
  <si>
    <t>GUTIERREZ CISNEROS GABRIELA BERENICE</t>
  </si>
  <si>
    <t>GUTIERREZ FONSECA TANIA MELISA</t>
  </si>
  <si>
    <t>HERNANDEZ SERRANO ARELY</t>
  </si>
  <si>
    <t>HERRERA IBARRA CLAUDIA FERNANDA</t>
  </si>
  <si>
    <t>HUERTA JIMENEZ MARIA FERNANDA</t>
  </si>
  <si>
    <t>MARTINEZ PONCE ANA PAOLA</t>
  </si>
  <si>
    <t>MONTOYA SILVA JULIA YESSENIA</t>
  </si>
  <si>
    <t>ONTIVEROS RODRIGUEZ MAYRA RUBY</t>
  </si>
  <si>
    <t>PEÑA FARIAS ANA PAOLA</t>
  </si>
  <si>
    <t>RAMIREZ MEDINA YUMIKO</t>
  </si>
  <si>
    <t>REALPOZO HARO RANIA ROMINA</t>
  </si>
  <si>
    <t>ROCHA VICUÑA XIMENA GUADALUPE</t>
  </si>
  <si>
    <t>SALAS CASTILLO JOHANA VANESSA</t>
  </si>
  <si>
    <t>SANCHEZ MONCADA ESTRELLA JANETH</t>
  </si>
  <si>
    <t>SEGOVIA LUCIO BRITANIA SCARLETT</t>
  </si>
  <si>
    <t>SERRATO MONTENEGRO ANA PAULINA</t>
  </si>
  <si>
    <t>VALDEZ RIOS MONSERRATH</t>
  </si>
  <si>
    <t>No.</t>
  </si>
  <si>
    <t>ALTERNATIVO</t>
  </si>
  <si>
    <t>R&amp;B</t>
  </si>
  <si>
    <t>REGAE</t>
  </si>
  <si>
    <t>RAP</t>
  </si>
  <si>
    <t>CORRIDOS</t>
  </si>
  <si>
    <t>Total</t>
  </si>
  <si>
    <t>TOTAL</t>
  </si>
  <si>
    <t>LIM SUP</t>
  </si>
  <si>
    <t>LIM INF</t>
  </si>
  <si>
    <t>RANGO</t>
  </si>
  <si>
    <t>INTERVALOS</t>
  </si>
  <si>
    <t>ti</t>
  </si>
  <si>
    <t>%</t>
  </si>
  <si>
    <t>17-19</t>
  </si>
  <si>
    <t>20-22</t>
  </si>
  <si>
    <t>23-25</t>
  </si>
  <si>
    <t>26-28</t>
  </si>
  <si>
    <t>MODA</t>
  </si>
  <si>
    <t>MEDIANA</t>
  </si>
  <si>
    <t xml:space="preserve">MEDIA ARITMETICA </t>
  </si>
  <si>
    <t>FR</t>
  </si>
  <si>
    <t>MARCA DE CLASE</t>
  </si>
  <si>
    <t>MC*f</t>
  </si>
  <si>
    <t>GÉNERO MUSICAL</t>
  </si>
  <si>
    <t>EDAD*F</t>
  </si>
  <si>
    <t>F</t>
  </si>
  <si>
    <t>DATOS</t>
  </si>
  <si>
    <t>Li</t>
  </si>
  <si>
    <t>n</t>
  </si>
  <si>
    <t>F-1</t>
  </si>
  <si>
    <t>ft</t>
  </si>
  <si>
    <t>amplitud</t>
  </si>
  <si>
    <t>fi-1</t>
  </si>
  <si>
    <t>fi+1</t>
  </si>
  <si>
    <t>Fr</t>
  </si>
  <si>
    <t>Pop</t>
  </si>
  <si>
    <t>F ACUMULADA</t>
  </si>
  <si>
    <t>f-1</t>
  </si>
  <si>
    <t>fi</t>
  </si>
  <si>
    <t>ti-amplitud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</si>
</sst>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rgb="FF000000"/>
      <name val="Verdana"/>
      <family val="2"/>
    </font>
    <font>
      <sz val="10"/>
      <color theme="1"/>
      <name val="Calibri"/>
      <family val="2"/>
      <scheme val="minor"/>
    </font>
    <font>
      <sz val="10"/>
      <color rgb="FF000000"/>
      <name val="Calibri"/>
      <family val="2"/>
      <scheme val="minor"/>
    </font>
    <font>
      <sz val="11"/>
      <color theme="1"/>
      <name val="Calibri"/>
      <family val="2"/>
      <scheme val="minor"/>
    </font>
    <font>
      <b/>
      <sz val="11"/>
      <color theme="1"/>
      <name val="Calibri"/>
      <family val="2"/>
      <scheme val="minor"/>
    </font>
    <font>
      <sz val="11"/>
      <color theme="1"/>
      <name val="Arial Rounded MT Bold"/>
      <family val="2"/>
    </font>
  </fonts>
  <fills count="16">
    <fill>
      <patternFill patternType="none"/>
    </fill>
    <fill>
      <patternFill patternType="gray125"/>
    </fill>
    <fill>
      <patternFill patternType="solid">
        <fgColor rgb="FF00B0F0"/>
        <bgColor indexed="64"/>
      </patternFill>
    </fill>
    <fill>
      <patternFill patternType="solid">
        <fgColor rgb="FF99CCFF"/>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
      <patternFill patternType="solid">
        <fgColor rgb="FFCC99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CCFF"/>
        <bgColor indexed="64"/>
      </patternFill>
    </fill>
    <fill>
      <patternFill patternType="solid">
        <fgColor rgb="FFCCECFF"/>
        <bgColor indexed="64"/>
      </patternFill>
    </fill>
    <fill>
      <patternFill patternType="solid">
        <fgColor theme="7"/>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464646"/>
      </left>
      <right style="thin">
        <color rgb="FF464646"/>
      </right>
      <top style="thin">
        <color rgb="FF464646"/>
      </top>
      <bottom style="thin">
        <color rgb="FF46464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4" fillId="0" borderId="0" applyFont="0" applyFill="0" applyBorder="0" applyAlignment="0" applyProtection="0"/>
  </cellStyleXfs>
  <cellXfs count="47">
    <xf numFmtId="0" fontId="0" fillId="0" borderId="0" xfId="0"/>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0" fillId="0" borderId="1" xfId="0" applyBorder="1" applyAlignment="1">
      <alignment horizontal="center" vertical="center"/>
    </xf>
    <xf numFmtId="0" fontId="2" fillId="0" borderId="0" xfId="0" applyFont="1"/>
    <xf numFmtId="0" fontId="2" fillId="0" borderId="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xf>
    <xf numFmtId="0" fontId="0" fillId="0" borderId="0" xfId="0" applyAlignment="1">
      <alignment horizontal="center"/>
    </xf>
    <xf numFmtId="0" fontId="0" fillId="0" borderId="1" xfId="0" applyBorder="1"/>
    <xf numFmtId="9" fontId="0" fillId="0" borderId="1" xfId="1" applyFont="1" applyBorder="1"/>
    <xf numFmtId="0" fontId="0" fillId="2" borderId="1" xfId="0" applyFill="1" applyBorder="1" applyAlignment="1">
      <alignment horizontal="center"/>
    </xf>
    <xf numFmtId="0" fontId="0" fillId="2" borderId="1" xfId="0" applyFill="1" applyBorder="1"/>
    <xf numFmtId="2" fontId="0" fillId="0" borderId="1" xfId="0" applyNumberFormat="1" applyBorder="1"/>
    <xf numFmtId="0" fontId="0" fillId="2"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3"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2" fontId="2" fillId="7" borderId="1" xfId="0" applyNumberFormat="1" applyFont="1" applyFill="1" applyBorder="1" applyAlignment="1">
      <alignment horizontal="center" vertical="center"/>
    </xf>
    <xf numFmtId="0" fontId="2" fillId="7" borderId="1" xfId="0" applyFont="1" applyFill="1" applyBorder="1" applyAlignment="1">
      <alignment horizontal="center"/>
    </xf>
    <xf numFmtId="0" fontId="2" fillId="8" borderId="1" xfId="0" applyFont="1" applyFill="1" applyBorder="1" applyAlignment="1">
      <alignment horizontal="center" vertical="center"/>
    </xf>
    <xf numFmtId="0" fontId="2" fillId="8" borderId="1" xfId="0" applyFont="1" applyFill="1" applyBorder="1" applyAlignment="1">
      <alignment horizontal="center"/>
    </xf>
    <xf numFmtId="0" fontId="3" fillId="9" borderId="1" xfId="0" applyFont="1" applyFill="1" applyBorder="1" applyAlignment="1">
      <alignment horizontal="left" vertical="center" wrapText="1"/>
    </xf>
    <xf numFmtId="0" fontId="0" fillId="11" borderId="1" xfId="0" applyFill="1" applyBorder="1" applyAlignment="1">
      <alignment horizontal="center" vertical="center"/>
    </xf>
    <xf numFmtId="1" fontId="0" fillId="12" borderId="1" xfId="0" applyNumberFormat="1" applyFill="1" applyBorder="1" applyAlignment="1">
      <alignment horizontal="center" vertical="center"/>
    </xf>
    <xf numFmtId="2" fontId="0" fillId="12" borderId="1" xfId="0" applyNumberFormat="1" applyFill="1" applyBorder="1" applyAlignment="1">
      <alignment horizontal="center" vertical="center"/>
    </xf>
    <xf numFmtId="0" fontId="3" fillId="10" borderId="1" xfId="0" applyFont="1" applyFill="1" applyBorder="1" applyAlignment="1">
      <alignment horizontal="left" vertical="center" wrapText="1"/>
    </xf>
    <xf numFmtId="2" fontId="0" fillId="13" borderId="1" xfId="0" applyNumberFormat="1" applyFill="1" applyBorder="1" applyAlignment="1">
      <alignment horizontal="center" vertical="center"/>
    </xf>
    <xf numFmtId="0" fontId="6" fillId="3" borderId="1" xfId="0" applyFont="1" applyFill="1" applyBorder="1" applyAlignment="1">
      <alignment horizontal="center" vertical="center"/>
    </xf>
    <xf numFmtId="0" fontId="0" fillId="13" borderId="1" xfId="0" applyFill="1" applyBorder="1"/>
    <xf numFmtId="0" fontId="0" fillId="13" borderId="1" xfId="0" applyFill="1" applyBorder="1" applyAlignment="1">
      <alignment vertical="center"/>
    </xf>
    <xf numFmtId="0" fontId="5" fillId="0" borderId="1" xfId="0" applyFont="1" applyBorder="1"/>
    <xf numFmtId="0" fontId="0" fillId="0" borderId="1" xfId="0" applyBorder="1" applyAlignment="1"/>
    <xf numFmtId="9" fontId="0" fillId="13" borderId="1" xfId="1" applyFont="1" applyFill="1" applyBorder="1"/>
    <xf numFmtId="0" fontId="0" fillId="13" borderId="5" xfId="0" applyFill="1" applyBorder="1"/>
    <xf numFmtId="0" fontId="0" fillId="14" borderId="1" xfId="0" applyFill="1" applyBorder="1"/>
    <xf numFmtId="0" fontId="0" fillId="14" borderId="1" xfId="0" applyFill="1" applyBorder="1" applyAlignment="1">
      <alignment horizontal="center"/>
    </xf>
    <xf numFmtId="0" fontId="0" fillId="15" borderId="1" xfId="0" applyFill="1" applyBorder="1"/>
  </cellXfs>
  <cellStyles count="2">
    <cellStyle name="Normal" xfId="0" builtinId="0"/>
    <cellStyle name="Porcentaje" xfId="1" builtinId="5"/>
  </cellStyles>
  <dxfs count="0"/>
  <tableStyles count="0" defaultTableStyle="TableStyleMedium2" defaultPivotStyle="PivotStyleLight16"/>
  <colors>
    <mruColors>
      <color rgb="FFCCECFF"/>
      <color rgb="FFFFCCFF"/>
      <color rgb="FFFFFF99"/>
      <color rgb="FFCC99FF"/>
      <color rgb="FF99FF99"/>
      <color rgb="FFFFCCCC"/>
      <color rgb="FFFFCC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A-5CC6-11CF-8D67-00AA00BDCE1D}" ax:persistence="persistStream" r:id="rId1"/>
</file>

<file path=xl/activeX/activeX11.xml><?xml version="1.0" encoding="utf-8"?>
<ax:ocx xmlns:ax="http://schemas.microsoft.com/office/2006/activeX" xmlns:r="http://schemas.openxmlformats.org/officeDocument/2006/relationships" ax:classid="{5512D11A-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4.xml><?xml version="1.0" encoding="utf-8"?>
<ax:ocx xmlns:ax="http://schemas.microsoft.com/office/2006/activeX" xmlns:r="http://schemas.openxmlformats.org/officeDocument/2006/relationships" ax:classid="{5512D11A-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17.xml><?xml version="1.0" encoding="utf-8"?>
<ax:ocx xmlns:ax="http://schemas.microsoft.com/office/2006/activeX" xmlns:r="http://schemas.openxmlformats.org/officeDocument/2006/relationships" ax:classid="{5512D11A-5CC6-11CF-8D67-00AA00BDCE1D}" ax:persistence="persistStream" r:id="rId1"/>
</file>

<file path=xl/activeX/activeX18.xml><?xml version="1.0" encoding="utf-8"?>
<ax:ocx xmlns:ax="http://schemas.microsoft.com/office/2006/activeX" xmlns:r="http://schemas.openxmlformats.org/officeDocument/2006/relationships" ax:classid="{5512D11A-5CC6-11CF-8D67-00AA00BDCE1D}" ax:persistence="persistStream" r:id="rId1"/>
</file>

<file path=xl/activeX/activeX19.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20.xml><?xml version="1.0" encoding="utf-8"?>
<ax:ocx xmlns:ax="http://schemas.microsoft.com/office/2006/activeX" xmlns:r="http://schemas.openxmlformats.org/officeDocument/2006/relationships" ax:classid="{5512D11A-5CC6-11CF-8D67-00AA00BDCE1D}" ax:persistence="persistStream" r:id="rId1"/>
</file>

<file path=xl/activeX/activeX21.xml><?xml version="1.0" encoding="utf-8"?>
<ax:ocx xmlns:ax="http://schemas.microsoft.com/office/2006/activeX" xmlns:r="http://schemas.openxmlformats.org/officeDocument/2006/relationships" ax:classid="{5512D11A-5CC6-11CF-8D67-00AA00BDCE1D}" ax:persistence="persistStream" r:id="rId1"/>
</file>

<file path=xl/activeX/activeX22.xml><?xml version="1.0" encoding="utf-8"?>
<ax:ocx xmlns:ax="http://schemas.microsoft.com/office/2006/activeX" xmlns:r="http://schemas.openxmlformats.org/officeDocument/2006/relationships" ax:classid="{5512D11A-5CC6-11CF-8D67-00AA00BDCE1D}" ax:persistence="persistStream" r:id="rId1"/>
</file>

<file path=xl/activeX/activeX23.xml><?xml version="1.0" encoding="utf-8"?>
<ax:ocx xmlns:ax="http://schemas.microsoft.com/office/2006/activeX" xmlns:r="http://schemas.openxmlformats.org/officeDocument/2006/relationships" ax:classid="{5512D11A-5CC6-11CF-8D67-00AA00BDCE1D}" ax:persistence="persistStream" r:id="rId1"/>
</file>

<file path=xl/activeX/activeX24.xml><?xml version="1.0" encoding="utf-8"?>
<ax:ocx xmlns:ax="http://schemas.microsoft.com/office/2006/activeX" xmlns:r="http://schemas.openxmlformats.org/officeDocument/2006/relationships" ax:classid="{5512D11A-5CC6-11CF-8D67-00AA00BDCE1D}" ax:persistence="persistStream" r:id="rId1"/>
</file>

<file path=xl/activeX/activeX25.xml><?xml version="1.0" encoding="utf-8"?>
<ax:ocx xmlns:ax="http://schemas.microsoft.com/office/2006/activeX" xmlns:r="http://schemas.openxmlformats.org/officeDocument/2006/relationships" ax:classid="{5512D11A-5CC6-11CF-8D67-00AA00BDCE1D}" ax:persistence="persistStream" r:id="rId1"/>
</file>

<file path=xl/activeX/activeX26.xml><?xml version="1.0" encoding="utf-8"?>
<ax:ocx xmlns:ax="http://schemas.microsoft.com/office/2006/activeX" xmlns:r="http://schemas.openxmlformats.org/officeDocument/2006/relationships" ax:classid="{5512D11A-5CC6-11CF-8D67-00AA00BDCE1D}" ax:persistence="persistStream" r:id="rId1"/>
</file>

<file path=xl/activeX/activeX27.xml><?xml version="1.0" encoding="utf-8"?>
<ax:ocx xmlns:ax="http://schemas.microsoft.com/office/2006/activeX" xmlns:r="http://schemas.openxmlformats.org/officeDocument/2006/relationships" ax:classid="{5512D11A-5CC6-11CF-8D67-00AA00BDCE1D}" ax:persistence="persistStream" r:id="rId1"/>
</file>

<file path=xl/activeX/activeX28.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A-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EDAD!$B$2</c:f>
              <c:strCache>
                <c:ptCount val="1"/>
                <c:pt idx="0">
                  <c:v>FRECUENCIA</c:v>
                </c:pt>
              </c:strCache>
            </c:strRef>
          </c:tx>
          <c:spPr>
            <a:solidFill>
              <a:schemeClr val="accent1"/>
            </a:solidFill>
            <a:ln>
              <a:noFill/>
            </a:ln>
            <a:effectLst/>
          </c:spPr>
          <c:invertIfNegative val="0"/>
          <c:cat>
            <c:numRef>
              <c:f>EDAD!$A$3:$A$13</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EDAD!$B$3:$B$13</c:f>
              <c:numCache>
                <c:formatCode>General</c:formatCode>
                <c:ptCount val="11"/>
                <c:pt idx="0">
                  <c:v>2</c:v>
                </c:pt>
                <c:pt idx="1">
                  <c:v>9</c:v>
                </c:pt>
                <c:pt idx="2">
                  <c:v>7</c:v>
                </c:pt>
                <c:pt idx="3">
                  <c:v>6</c:v>
                </c:pt>
                <c:pt idx="4">
                  <c:v>0</c:v>
                </c:pt>
                <c:pt idx="5">
                  <c:v>1</c:v>
                </c:pt>
                <c:pt idx="6">
                  <c:v>2</c:v>
                </c:pt>
                <c:pt idx="7">
                  <c:v>0</c:v>
                </c:pt>
                <c:pt idx="8">
                  <c:v>0</c:v>
                </c:pt>
                <c:pt idx="9">
                  <c:v>0</c:v>
                </c:pt>
                <c:pt idx="10">
                  <c:v>1</c:v>
                </c:pt>
              </c:numCache>
            </c:numRef>
          </c:val>
          <c:extLst>
            <c:ext xmlns:c16="http://schemas.microsoft.com/office/drawing/2014/chart" uri="{C3380CC4-5D6E-409C-BE32-E72D297353CC}">
              <c16:uniqueId val="{00000000-B667-4768-B04E-CB8FA1AB2750}"/>
            </c:ext>
          </c:extLst>
        </c:ser>
        <c:dLbls>
          <c:showLegendKey val="0"/>
          <c:showVal val="0"/>
          <c:showCatName val="0"/>
          <c:showSerName val="0"/>
          <c:showPercent val="0"/>
          <c:showBubbleSize val="0"/>
        </c:dLbls>
        <c:gapWidth val="219"/>
        <c:overlap val="-27"/>
        <c:axId val="1174279312"/>
        <c:axId val="1174272656"/>
      </c:barChart>
      <c:catAx>
        <c:axId val="117427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74272656"/>
        <c:crosses val="autoZero"/>
        <c:auto val="1"/>
        <c:lblAlgn val="ctr"/>
        <c:lblOffset val="100"/>
        <c:noMultiLvlLbl val="0"/>
      </c:catAx>
      <c:valAx>
        <c:axId val="1174272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7427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ESTATURA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Pt>
            <c:idx val="5"/>
            <c:bubble3D val="0"/>
            <c:spPr>
              <a:solidFill>
                <a:schemeClr val="accent6"/>
              </a:solidFill>
              <a:ln w="25400">
                <a:solidFill>
                  <a:schemeClr val="lt1"/>
                </a:solidFill>
              </a:ln>
              <a:effectLst/>
              <a:sp3d contourW="25400">
                <a:contourClr>
                  <a:schemeClr val="lt1"/>
                </a:contourClr>
              </a:sp3d>
            </c:spPr>
          </c:dPt>
          <c:dPt>
            <c:idx val="6"/>
            <c:bubble3D val="0"/>
            <c:spPr>
              <a:solidFill>
                <a:schemeClr val="accent1">
                  <a:lumMod val="60000"/>
                </a:schemeClr>
              </a:solidFill>
              <a:ln w="25400">
                <a:solidFill>
                  <a:schemeClr val="lt1"/>
                </a:solidFill>
              </a:ln>
              <a:effectLst/>
              <a:sp3d contourW="25400">
                <a:contourClr>
                  <a:schemeClr val="lt1"/>
                </a:contourClr>
              </a:sp3d>
            </c:spPr>
          </c:dPt>
          <c:dPt>
            <c:idx val="7"/>
            <c:bubble3D val="0"/>
            <c:spPr>
              <a:solidFill>
                <a:schemeClr val="accent2">
                  <a:lumMod val="60000"/>
                </a:schemeClr>
              </a:solidFill>
              <a:ln w="25400">
                <a:solidFill>
                  <a:schemeClr val="lt1"/>
                </a:solidFill>
              </a:ln>
              <a:effectLst/>
              <a:sp3d contourW="25400">
                <a:contourClr>
                  <a:schemeClr val="lt1"/>
                </a:contourClr>
              </a:sp3d>
            </c:spPr>
          </c:dPt>
          <c:dPt>
            <c:idx val="8"/>
            <c:bubble3D val="0"/>
            <c:spPr>
              <a:solidFill>
                <a:schemeClr val="accent3">
                  <a:lumMod val="60000"/>
                </a:schemeClr>
              </a:solidFill>
              <a:ln w="25400">
                <a:solidFill>
                  <a:schemeClr val="lt1"/>
                </a:solidFill>
              </a:ln>
              <a:effectLst/>
              <a:sp3d contourW="25400">
                <a:contourClr>
                  <a:schemeClr val="lt1"/>
                </a:contourClr>
              </a:sp3d>
            </c:spPr>
          </c:dPt>
          <c:dPt>
            <c:idx val="9"/>
            <c:bubble3D val="0"/>
            <c:spPr>
              <a:solidFill>
                <a:schemeClr val="accent4">
                  <a:lumMod val="60000"/>
                </a:schemeClr>
              </a:solidFill>
              <a:ln w="25400">
                <a:solidFill>
                  <a:schemeClr val="lt1"/>
                </a:solidFill>
              </a:ln>
              <a:effectLst/>
              <a:sp3d contourW="25400">
                <a:contourClr>
                  <a:schemeClr val="lt1"/>
                </a:contourClr>
              </a:sp3d>
            </c:spPr>
          </c:dPt>
          <c:dPt>
            <c:idx val="10"/>
            <c:bubble3D val="0"/>
            <c:spPr>
              <a:solidFill>
                <a:schemeClr val="accent5">
                  <a:lumMod val="60000"/>
                </a:schemeClr>
              </a:solidFill>
              <a:ln w="25400">
                <a:solidFill>
                  <a:schemeClr val="lt1"/>
                </a:solidFill>
              </a:ln>
              <a:effectLst/>
              <a:sp3d contourW="25400">
                <a:contourClr>
                  <a:schemeClr val="lt1"/>
                </a:contourClr>
              </a:sp3d>
            </c:spPr>
          </c:dPt>
          <c:dPt>
            <c:idx val="11"/>
            <c:bubble3D val="0"/>
            <c:spPr>
              <a:solidFill>
                <a:schemeClr val="accent6">
                  <a:lumMod val="60000"/>
                </a:schemeClr>
              </a:solidFill>
              <a:ln w="25400">
                <a:solidFill>
                  <a:schemeClr val="lt1"/>
                </a:solidFill>
              </a:ln>
              <a:effectLst/>
              <a:sp3d contourW="25400">
                <a:contourClr>
                  <a:schemeClr val="lt1"/>
                </a:contourClr>
              </a:sp3d>
            </c:spPr>
          </c:dPt>
          <c:dPt>
            <c:idx val="12"/>
            <c:bubble3D val="0"/>
            <c:spPr>
              <a:solidFill>
                <a:schemeClr val="accent1">
                  <a:lumMod val="80000"/>
                  <a:lumOff val="20000"/>
                </a:schemeClr>
              </a:solidFill>
              <a:ln w="25400">
                <a:solidFill>
                  <a:schemeClr val="lt1"/>
                </a:solidFill>
              </a:ln>
              <a:effectLst/>
              <a:sp3d contourW="25400">
                <a:contourClr>
                  <a:schemeClr val="lt1"/>
                </a:contourClr>
              </a:sp3d>
            </c:spPr>
          </c:dPt>
          <c:dPt>
            <c:idx val="13"/>
            <c:bubble3D val="0"/>
            <c:spPr>
              <a:solidFill>
                <a:schemeClr val="accent2">
                  <a:lumMod val="80000"/>
                  <a:lumOff val="20000"/>
                </a:schemeClr>
              </a:solidFill>
              <a:ln w="25400">
                <a:solidFill>
                  <a:schemeClr val="lt1"/>
                </a:solidFill>
              </a:ln>
              <a:effectLst/>
              <a:sp3d contourW="25400">
                <a:contourClr>
                  <a:schemeClr val="lt1"/>
                </a:contourClr>
              </a:sp3d>
            </c:spPr>
          </c:dPt>
          <c:dPt>
            <c:idx val="14"/>
            <c:bubble3D val="0"/>
            <c:spPr>
              <a:solidFill>
                <a:schemeClr val="accent3">
                  <a:lumMod val="80000"/>
                  <a:lumOff val="20000"/>
                </a:schemeClr>
              </a:solidFill>
              <a:ln w="25400">
                <a:solidFill>
                  <a:schemeClr val="lt1"/>
                </a:solidFill>
              </a:ln>
              <a:effectLst/>
              <a:sp3d contourW="25400">
                <a:contourClr>
                  <a:schemeClr val="lt1"/>
                </a:contourClr>
              </a:sp3d>
            </c:spPr>
          </c:dPt>
          <c:dPt>
            <c:idx val="15"/>
            <c:bubble3D val="0"/>
            <c:spPr>
              <a:solidFill>
                <a:schemeClr val="accent4">
                  <a:lumMod val="80000"/>
                  <a:lumOff val="20000"/>
                </a:schemeClr>
              </a:solidFill>
              <a:ln w="25400">
                <a:solidFill>
                  <a:schemeClr val="lt1"/>
                </a:solidFill>
              </a:ln>
              <a:effectLst/>
              <a:sp3d contourW="25400">
                <a:contourClr>
                  <a:schemeClr val="lt1"/>
                </a:contourClr>
              </a:sp3d>
            </c:spPr>
          </c:dPt>
          <c:dPt>
            <c:idx val="16"/>
            <c:bubble3D val="0"/>
            <c:spPr>
              <a:solidFill>
                <a:schemeClr val="accent5">
                  <a:lumMod val="80000"/>
                  <a:lumOff val="20000"/>
                </a:schemeClr>
              </a:solidFill>
              <a:ln w="25400">
                <a:solidFill>
                  <a:schemeClr val="lt1"/>
                </a:solidFill>
              </a:ln>
              <a:effectLst/>
              <a:sp3d contourW="25400">
                <a:contourClr>
                  <a:schemeClr val="lt1"/>
                </a:contourClr>
              </a:sp3d>
            </c:spPr>
          </c:dPt>
          <c:dPt>
            <c:idx val="17"/>
            <c:bubble3D val="0"/>
            <c:spPr>
              <a:solidFill>
                <a:schemeClr val="accent6">
                  <a:lumMod val="80000"/>
                  <a:lumOff val="20000"/>
                </a:schemeClr>
              </a:solidFill>
              <a:ln w="25400">
                <a:solidFill>
                  <a:schemeClr val="lt1"/>
                </a:solidFill>
              </a:ln>
              <a:effectLst/>
              <a:sp3d contourW="25400">
                <a:contourClr>
                  <a:schemeClr val="lt1"/>
                </a:contourClr>
              </a:sp3d>
            </c:spPr>
          </c:dPt>
          <c:dPt>
            <c:idx val="18"/>
            <c:bubble3D val="0"/>
            <c:spPr>
              <a:solidFill>
                <a:schemeClr val="accent1">
                  <a:lumMod val="80000"/>
                </a:schemeClr>
              </a:solidFill>
              <a:ln w="25400">
                <a:solidFill>
                  <a:schemeClr val="lt1"/>
                </a:solidFill>
              </a:ln>
              <a:effectLst/>
              <a:sp3d contourW="25400">
                <a:contourClr>
                  <a:schemeClr val="lt1"/>
                </a:contourClr>
              </a:sp3d>
            </c:spPr>
          </c:dPt>
          <c:dPt>
            <c:idx val="19"/>
            <c:bubble3D val="0"/>
            <c:spPr>
              <a:solidFill>
                <a:schemeClr val="accent2">
                  <a:lumMod val="80000"/>
                </a:schemeClr>
              </a:solidFill>
              <a:ln w="25400">
                <a:solidFill>
                  <a:schemeClr val="lt1"/>
                </a:solidFill>
              </a:ln>
              <a:effectLst/>
              <a:sp3d contourW="25400">
                <a:contourClr>
                  <a:schemeClr val="lt1"/>
                </a:contourClr>
              </a:sp3d>
            </c:spPr>
          </c:dPt>
          <c:val>
            <c:numRef>
              <c:f>ESTATURAS!$B$3:$B$22</c:f>
              <c:numCache>
                <c:formatCode>0.00</c:formatCode>
                <c:ptCount val="20"/>
                <c:pt idx="0">
                  <c:v>1.53</c:v>
                </c:pt>
                <c:pt idx="1">
                  <c:v>1.55</c:v>
                </c:pt>
                <c:pt idx="2">
                  <c:v>1.56</c:v>
                </c:pt>
                <c:pt idx="3">
                  <c:v>1.57</c:v>
                </c:pt>
                <c:pt idx="4">
                  <c:v>1.58</c:v>
                </c:pt>
                <c:pt idx="5">
                  <c:v>1.59</c:v>
                </c:pt>
                <c:pt idx="6">
                  <c:v>1.6</c:v>
                </c:pt>
                <c:pt idx="7">
                  <c:v>1.61</c:v>
                </c:pt>
                <c:pt idx="8">
                  <c:v>1.62</c:v>
                </c:pt>
                <c:pt idx="9">
                  <c:v>1.63</c:v>
                </c:pt>
                <c:pt idx="10">
                  <c:v>1.64</c:v>
                </c:pt>
                <c:pt idx="11">
                  <c:v>1.65</c:v>
                </c:pt>
                <c:pt idx="12">
                  <c:v>1.66</c:v>
                </c:pt>
                <c:pt idx="13">
                  <c:v>1.67</c:v>
                </c:pt>
                <c:pt idx="14">
                  <c:v>1.68</c:v>
                </c:pt>
                <c:pt idx="15">
                  <c:v>1.69</c:v>
                </c:pt>
                <c:pt idx="16">
                  <c:v>1.7</c:v>
                </c:pt>
                <c:pt idx="17">
                  <c:v>1.71</c:v>
                </c:pt>
                <c:pt idx="18">
                  <c:v>1.72</c:v>
                </c:pt>
                <c:pt idx="19">
                  <c:v>1.73</c:v>
                </c:pt>
              </c:numCache>
            </c:numRef>
          </c:val>
          <c:extLst>
            <c:ext xmlns:c16="http://schemas.microsoft.com/office/drawing/2014/chart" uri="{C3380CC4-5D6E-409C-BE32-E72D297353CC}">
              <c16:uniqueId val="{00000000-5355-47A1-9D66-73640C4089D8}"/>
            </c:ext>
          </c:extLst>
        </c:ser>
        <c:ser>
          <c:idx val="1"/>
          <c:order val="1"/>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Pt>
            <c:idx val="5"/>
            <c:bubble3D val="0"/>
            <c:spPr>
              <a:solidFill>
                <a:schemeClr val="accent6"/>
              </a:solidFill>
              <a:ln w="25400">
                <a:solidFill>
                  <a:schemeClr val="lt1"/>
                </a:solidFill>
              </a:ln>
              <a:effectLst/>
              <a:sp3d contourW="25400">
                <a:contourClr>
                  <a:schemeClr val="lt1"/>
                </a:contourClr>
              </a:sp3d>
            </c:spPr>
          </c:dPt>
          <c:dPt>
            <c:idx val="6"/>
            <c:bubble3D val="0"/>
            <c:spPr>
              <a:solidFill>
                <a:schemeClr val="accent1">
                  <a:lumMod val="60000"/>
                </a:schemeClr>
              </a:solidFill>
              <a:ln w="25400">
                <a:solidFill>
                  <a:schemeClr val="lt1"/>
                </a:solidFill>
              </a:ln>
              <a:effectLst/>
              <a:sp3d contourW="25400">
                <a:contourClr>
                  <a:schemeClr val="lt1"/>
                </a:contourClr>
              </a:sp3d>
            </c:spPr>
          </c:dPt>
          <c:dPt>
            <c:idx val="7"/>
            <c:bubble3D val="0"/>
            <c:spPr>
              <a:solidFill>
                <a:schemeClr val="accent2">
                  <a:lumMod val="60000"/>
                </a:schemeClr>
              </a:solidFill>
              <a:ln w="25400">
                <a:solidFill>
                  <a:schemeClr val="lt1"/>
                </a:solidFill>
              </a:ln>
              <a:effectLst/>
              <a:sp3d contourW="25400">
                <a:contourClr>
                  <a:schemeClr val="lt1"/>
                </a:contourClr>
              </a:sp3d>
            </c:spPr>
          </c:dPt>
          <c:dPt>
            <c:idx val="8"/>
            <c:bubble3D val="0"/>
            <c:spPr>
              <a:solidFill>
                <a:schemeClr val="accent3">
                  <a:lumMod val="60000"/>
                </a:schemeClr>
              </a:solidFill>
              <a:ln w="25400">
                <a:solidFill>
                  <a:schemeClr val="lt1"/>
                </a:solidFill>
              </a:ln>
              <a:effectLst/>
              <a:sp3d contourW="25400">
                <a:contourClr>
                  <a:schemeClr val="lt1"/>
                </a:contourClr>
              </a:sp3d>
            </c:spPr>
          </c:dPt>
          <c:dPt>
            <c:idx val="9"/>
            <c:bubble3D val="0"/>
            <c:spPr>
              <a:solidFill>
                <a:schemeClr val="accent4">
                  <a:lumMod val="60000"/>
                </a:schemeClr>
              </a:solidFill>
              <a:ln w="25400">
                <a:solidFill>
                  <a:schemeClr val="lt1"/>
                </a:solidFill>
              </a:ln>
              <a:effectLst/>
              <a:sp3d contourW="25400">
                <a:contourClr>
                  <a:schemeClr val="lt1"/>
                </a:contourClr>
              </a:sp3d>
            </c:spPr>
          </c:dPt>
          <c:dPt>
            <c:idx val="10"/>
            <c:bubble3D val="0"/>
            <c:spPr>
              <a:solidFill>
                <a:schemeClr val="accent5">
                  <a:lumMod val="60000"/>
                </a:schemeClr>
              </a:solidFill>
              <a:ln w="25400">
                <a:solidFill>
                  <a:schemeClr val="lt1"/>
                </a:solidFill>
              </a:ln>
              <a:effectLst/>
              <a:sp3d contourW="25400">
                <a:contourClr>
                  <a:schemeClr val="lt1"/>
                </a:contourClr>
              </a:sp3d>
            </c:spPr>
          </c:dPt>
          <c:dPt>
            <c:idx val="11"/>
            <c:bubble3D val="0"/>
            <c:spPr>
              <a:solidFill>
                <a:schemeClr val="accent6">
                  <a:lumMod val="60000"/>
                </a:schemeClr>
              </a:solidFill>
              <a:ln w="25400">
                <a:solidFill>
                  <a:schemeClr val="lt1"/>
                </a:solidFill>
              </a:ln>
              <a:effectLst/>
              <a:sp3d contourW="25400">
                <a:contourClr>
                  <a:schemeClr val="lt1"/>
                </a:contourClr>
              </a:sp3d>
            </c:spPr>
          </c:dPt>
          <c:dPt>
            <c:idx val="12"/>
            <c:bubble3D val="0"/>
            <c:spPr>
              <a:solidFill>
                <a:schemeClr val="accent1">
                  <a:lumMod val="80000"/>
                  <a:lumOff val="20000"/>
                </a:schemeClr>
              </a:solidFill>
              <a:ln w="25400">
                <a:solidFill>
                  <a:schemeClr val="lt1"/>
                </a:solidFill>
              </a:ln>
              <a:effectLst/>
              <a:sp3d contourW="25400">
                <a:contourClr>
                  <a:schemeClr val="lt1"/>
                </a:contourClr>
              </a:sp3d>
            </c:spPr>
          </c:dPt>
          <c:dPt>
            <c:idx val="13"/>
            <c:bubble3D val="0"/>
            <c:spPr>
              <a:solidFill>
                <a:schemeClr val="accent2">
                  <a:lumMod val="80000"/>
                  <a:lumOff val="20000"/>
                </a:schemeClr>
              </a:solidFill>
              <a:ln w="25400">
                <a:solidFill>
                  <a:schemeClr val="lt1"/>
                </a:solidFill>
              </a:ln>
              <a:effectLst/>
              <a:sp3d contourW="25400">
                <a:contourClr>
                  <a:schemeClr val="lt1"/>
                </a:contourClr>
              </a:sp3d>
            </c:spPr>
          </c:dPt>
          <c:dPt>
            <c:idx val="14"/>
            <c:bubble3D val="0"/>
            <c:spPr>
              <a:solidFill>
                <a:schemeClr val="accent3">
                  <a:lumMod val="80000"/>
                  <a:lumOff val="20000"/>
                </a:schemeClr>
              </a:solidFill>
              <a:ln w="25400">
                <a:solidFill>
                  <a:schemeClr val="lt1"/>
                </a:solidFill>
              </a:ln>
              <a:effectLst/>
              <a:sp3d contourW="25400">
                <a:contourClr>
                  <a:schemeClr val="lt1"/>
                </a:contourClr>
              </a:sp3d>
            </c:spPr>
          </c:dPt>
          <c:dPt>
            <c:idx val="15"/>
            <c:bubble3D val="0"/>
            <c:spPr>
              <a:solidFill>
                <a:schemeClr val="accent4">
                  <a:lumMod val="80000"/>
                  <a:lumOff val="20000"/>
                </a:schemeClr>
              </a:solidFill>
              <a:ln w="25400">
                <a:solidFill>
                  <a:schemeClr val="lt1"/>
                </a:solidFill>
              </a:ln>
              <a:effectLst/>
              <a:sp3d contourW="25400">
                <a:contourClr>
                  <a:schemeClr val="lt1"/>
                </a:contourClr>
              </a:sp3d>
            </c:spPr>
          </c:dPt>
          <c:dPt>
            <c:idx val="16"/>
            <c:bubble3D val="0"/>
            <c:spPr>
              <a:solidFill>
                <a:schemeClr val="accent5">
                  <a:lumMod val="80000"/>
                  <a:lumOff val="20000"/>
                </a:schemeClr>
              </a:solidFill>
              <a:ln w="25400">
                <a:solidFill>
                  <a:schemeClr val="lt1"/>
                </a:solidFill>
              </a:ln>
              <a:effectLst/>
              <a:sp3d contourW="25400">
                <a:contourClr>
                  <a:schemeClr val="lt1"/>
                </a:contourClr>
              </a:sp3d>
            </c:spPr>
          </c:dPt>
          <c:dPt>
            <c:idx val="17"/>
            <c:bubble3D val="0"/>
            <c:spPr>
              <a:solidFill>
                <a:schemeClr val="accent6">
                  <a:lumMod val="80000"/>
                  <a:lumOff val="20000"/>
                </a:schemeClr>
              </a:solidFill>
              <a:ln w="25400">
                <a:solidFill>
                  <a:schemeClr val="lt1"/>
                </a:solidFill>
              </a:ln>
              <a:effectLst/>
              <a:sp3d contourW="25400">
                <a:contourClr>
                  <a:schemeClr val="lt1"/>
                </a:contourClr>
              </a:sp3d>
            </c:spPr>
          </c:dPt>
          <c:dPt>
            <c:idx val="18"/>
            <c:bubble3D val="0"/>
            <c:spPr>
              <a:solidFill>
                <a:schemeClr val="accent1">
                  <a:lumMod val="80000"/>
                </a:schemeClr>
              </a:solidFill>
              <a:ln w="25400">
                <a:solidFill>
                  <a:schemeClr val="lt1"/>
                </a:solidFill>
              </a:ln>
              <a:effectLst/>
              <a:sp3d contourW="25400">
                <a:contourClr>
                  <a:schemeClr val="lt1"/>
                </a:contourClr>
              </a:sp3d>
            </c:spPr>
          </c:dPt>
          <c:dPt>
            <c:idx val="19"/>
            <c:bubble3D val="0"/>
            <c:spPr>
              <a:solidFill>
                <a:schemeClr val="accent2">
                  <a:lumMod val="80000"/>
                </a:schemeClr>
              </a:solidFill>
              <a:ln w="25400">
                <a:solidFill>
                  <a:schemeClr val="lt1"/>
                </a:solidFill>
              </a:ln>
              <a:effectLst/>
              <a:sp3d contourW="25400">
                <a:contourClr>
                  <a:schemeClr val="lt1"/>
                </a:contourClr>
              </a:sp3d>
            </c:spPr>
          </c:dPt>
          <c:val>
            <c:numRef>
              <c:f>ESTATURAS!$C$3:$C$22</c:f>
              <c:numCache>
                <c:formatCode>General</c:formatCode>
                <c:ptCount val="20"/>
                <c:pt idx="0">
                  <c:v>2</c:v>
                </c:pt>
                <c:pt idx="1">
                  <c:v>1</c:v>
                </c:pt>
                <c:pt idx="2">
                  <c:v>1</c:v>
                </c:pt>
                <c:pt idx="3">
                  <c:v>1</c:v>
                </c:pt>
                <c:pt idx="4">
                  <c:v>1</c:v>
                </c:pt>
                <c:pt idx="5">
                  <c:v>1</c:v>
                </c:pt>
                <c:pt idx="6">
                  <c:v>6</c:v>
                </c:pt>
                <c:pt idx="7">
                  <c:v>1</c:v>
                </c:pt>
                <c:pt idx="8">
                  <c:v>0</c:v>
                </c:pt>
                <c:pt idx="9">
                  <c:v>3</c:v>
                </c:pt>
                <c:pt idx="10">
                  <c:v>2</c:v>
                </c:pt>
                <c:pt idx="11">
                  <c:v>3</c:v>
                </c:pt>
                <c:pt idx="12">
                  <c:v>0</c:v>
                </c:pt>
                <c:pt idx="13">
                  <c:v>2</c:v>
                </c:pt>
                <c:pt idx="14">
                  <c:v>2</c:v>
                </c:pt>
                <c:pt idx="15">
                  <c:v>0</c:v>
                </c:pt>
                <c:pt idx="16">
                  <c:v>0</c:v>
                </c:pt>
                <c:pt idx="17">
                  <c:v>0</c:v>
                </c:pt>
                <c:pt idx="18">
                  <c:v>0</c:v>
                </c:pt>
                <c:pt idx="19">
                  <c:v>2</c:v>
                </c:pt>
              </c:numCache>
            </c:numRef>
          </c:val>
          <c:extLst>
            <c:ext xmlns:c16="http://schemas.microsoft.com/office/drawing/2014/chart" uri="{C3380CC4-5D6E-409C-BE32-E72D297353CC}">
              <c16:uniqueId val="{00000001-5355-47A1-9D66-73640C4089D8}"/>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GÈNERO MUSICAL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'GENEROS MUSICALES'!$A$3:$A$12</c:f>
              <c:strCache>
                <c:ptCount val="10"/>
                <c:pt idx="0">
                  <c:v>ROCK</c:v>
                </c:pt>
                <c:pt idx="1">
                  <c:v>REGUETON</c:v>
                </c:pt>
                <c:pt idx="2">
                  <c:v>POP</c:v>
                </c:pt>
                <c:pt idx="3">
                  <c:v>HIP HOP</c:v>
                </c:pt>
                <c:pt idx="4">
                  <c:v>ALTERNATIVO</c:v>
                </c:pt>
                <c:pt idx="5">
                  <c:v>REGAE</c:v>
                </c:pt>
                <c:pt idx="6">
                  <c:v>R&amp;B</c:v>
                </c:pt>
                <c:pt idx="7">
                  <c:v>CORRIDOS</c:v>
                </c:pt>
                <c:pt idx="8">
                  <c:v>RAP</c:v>
                </c:pt>
                <c:pt idx="9">
                  <c:v>TOTAL</c:v>
                </c:pt>
              </c:strCache>
            </c:strRef>
          </c:cat>
          <c:val>
            <c:numRef>
              <c:f>'GENEROS MUSICALES'!$B$3:$B$12</c:f>
              <c:numCache>
                <c:formatCode>General</c:formatCode>
                <c:ptCount val="10"/>
                <c:pt idx="0">
                  <c:v>1</c:v>
                </c:pt>
                <c:pt idx="1">
                  <c:v>7</c:v>
                </c:pt>
                <c:pt idx="2">
                  <c:v>10</c:v>
                </c:pt>
                <c:pt idx="3">
                  <c:v>1</c:v>
                </c:pt>
                <c:pt idx="4">
                  <c:v>5</c:v>
                </c:pt>
                <c:pt idx="5">
                  <c:v>1</c:v>
                </c:pt>
                <c:pt idx="6">
                  <c:v>1</c:v>
                </c:pt>
                <c:pt idx="7">
                  <c:v>1</c:v>
                </c:pt>
                <c:pt idx="8">
                  <c:v>1</c:v>
                </c:pt>
                <c:pt idx="9">
                  <c:v>28</c:v>
                </c:pt>
              </c:numCache>
            </c:numRef>
          </c:val>
          <c:extLst>
            <c:ext xmlns:c16="http://schemas.microsoft.com/office/drawing/2014/chart" uri="{C3380CC4-5D6E-409C-BE32-E72D297353CC}">
              <c16:uniqueId val="{00000000-7CFB-4202-A382-A42DE9DF0531}"/>
            </c:ext>
          </c:extLst>
        </c:ser>
        <c:dLbls>
          <c:showLegendKey val="0"/>
          <c:showVal val="0"/>
          <c:showCatName val="0"/>
          <c:showSerName val="0"/>
          <c:showPercent val="0"/>
          <c:showBubbleSize val="0"/>
        </c:dLbls>
        <c:gapWidth val="150"/>
        <c:shape val="box"/>
        <c:axId val="395139919"/>
        <c:axId val="395147407"/>
        <c:axId val="0"/>
      </c:bar3DChart>
      <c:catAx>
        <c:axId val="3951399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95147407"/>
        <c:crosses val="autoZero"/>
        <c:auto val="1"/>
        <c:lblAlgn val="ctr"/>
        <c:lblOffset val="100"/>
        <c:noMultiLvlLbl val="0"/>
      </c:catAx>
      <c:valAx>
        <c:axId val="395147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951399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579438</xdr:colOff>
      <xdr:row>2</xdr:row>
      <xdr:rowOff>41011</xdr:rowOff>
    </xdr:from>
    <xdr:to>
      <xdr:col>14</xdr:col>
      <xdr:colOff>555624</xdr:colOff>
      <xdr:row>15</xdr:row>
      <xdr:rowOff>119063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xdr:colOff>
      <xdr:row>18</xdr:row>
      <xdr:rowOff>57727</xdr:rowOff>
    </xdr:from>
    <xdr:to>
      <xdr:col>12</xdr:col>
      <xdr:colOff>577273</xdr:colOff>
      <xdr:row>33</xdr:row>
      <xdr:rowOff>144317</xdr:rowOff>
    </xdr:to>
    <xdr:sp macro="" textlink="">
      <xdr:nvSpPr>
        <xdr:cNvPr id="3" name="CuadroTexto 2"/>
        <xdr:cNvSpPr txBox="1"/>
      </xdr:nvSpPr>
      <xdr:spPr>
        <a:xfrm>
          <a:off x="5411933" y="3434772"/>
          <a:ext cx="4401704" cy="2900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a:t>Referente a las edades de las</a:t>
          </a:r>
          <a:r>
            <a:rPr lang="es-MX" sz="1800" baseline="0"/>
            <a:t> 28 estudiantes de la Escuela Normal de Educaciòn Preescolar, las cuales fueron encuestadas se puede observar de acuerdo a los resultados obtenidos en dicho instrumento que, la mayoria forma parte del grupo de 18 años de edad. En cambio, se puede observar que la alumna màs grande cuenta con 27 años de edad.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1867</xdr:colOff>
      <xdr:row>2</xdr:row>
      <xdr:rowOff>66489</xdr:rowOff>
    </xdr:from>
    <xdr:to>
      <xdr:col>9</xdr:col>
      <xdr:colOff>745190</xdr:colOff>
      <xdr:row>17</xdr:row>
      <xdr:rowOff>8218</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224119</xdr:colOff>
      <xdr:row>5</xdr:row>
      <xdr:rowOff>186763</xdr:rowOff>
    </xdr:from>
    <xdr:to>
      <xdr:col>16</xdr:col>
      <xdr:colOff>635001</xdr:colOff>
      <xdr:row>23</xdr:row>
      <xdr:rowOff>112058</xdr:rowOff>
    </xdr:to>
    <xdr:sp macro="" textlink="">
      <xdr:nvSpPr>
        <xdr:cNvPr id="4" name="CuadroTexto 3"/>
        <xdr:cNvSpPr txBox="1"/>
      </xdr:nvSpPr>
      <xdr:spPr>
        <a:xfrm>
          <a:off x="7881472" y="1120587"/>
          <a:ext cx="5005294" cy="3287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a:t>Las estaturas</a:t>
          </a:r>
          <a:r>
            <a:rPr lang="es-MX" sz="2000" baseline="0"/>
            <a:t> de las 28 estudiantes encuestadas de la Escuela Normal de Educaciòn Preescolar de segundo año, gira al rededor de 1.57 a 1.60, estatura promedio de las alumnas, tambien se puede observar que la estatura minima de 1.53 que la conforma una alumna y la estatura màs alta entra en el rango de 1.73 a 1.76 con tres estudiantes de las 28 encuestadas.</a:t>
          </a:r>
          <a:endParaRPr lang="es-MX"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323849</xdr:colOff>
      <xdr:row>0</xdr:row>
      <xdr:rowOff>28575</xdr:rowOff>
    </xdr:from>
    <xdr:to>
      <xdr:col>7</xdr:col>
      <xdr:colOff>428624</xdr:colOff>
      <xdr:row>12</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746125</xdr:colOff>
      <xdr:row>13</xdr:row>
      <xdr:rowOff>158750</xdr:rowOff>
    </xdr:from>
    <xdr:to>
      <xdr:col>10</xdr:col>
      <xdr:colOff>254000</xdr:colOff>
      <xdr:row>23</xdr:row>
      <xdr:rowOff>158750</xdr:rowOff>
    </xdr:to>
    <xdr:sp macro="" textlink="">
      <xdr:nvSpPr>
        <xdr:cNvPr id="3" name="CuadroTexto 2"/>
        <xdr:cNvSpPr txBox="1"/>
      </xdr:nvSpPr>
      <xdr:spPr>
        <a:xfrm>
          <a:off x="4095750" y="2635250"/>
          <a:ext cx="4079875"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t>En los</a:t>
          </a:r>
          <a:r>
            <a:rPr lang="es-MX" sz="1400" baseline="0"/>
            <a:t> distintos grupos de generos musicales que se hacen presente entre los alumnos como las favoritos destacan el Pop, ya que, 10 personas escuchan este genero musical y, por consiguiente el reguetton ya que 7 alumnas lo escuchan.</a:t>
          </a:r>
        </a:p>
        <a:p>
          <a:r>
            <a:rPr lang="es-MX" sz="1400" baseline="0"/>
            <a:t>Y el alternativo 5 personas; tomando en cuenta el Top 3 de preferencias</a:t>
          </a:r>
          <a:endParaRPr lang="es-MX" sz="14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457200</xdr:colOff>
          <xdr:row>2</xdr:row>
          <xdr:rowOff>0</xdr:rowOff>
        </xdr:to>
        <xdr:sp macro="" textlink="">
          <xdr:nvSpPr>
            <xdr:cNvPr id="6145" name="Control 1" hidden="1">
              <a:extLst>
                <a:ext uri="{63B3BB69-23CF-44E3-9099-C40C66FF867C}">
                  <a14:compatExt spid="_x0000_s6145"/>
                </a:ext>
                <a:ext uri="{FF2B5EF4-FFF2-40B4-BE49-F238E27FC236}">
                  <a16:creationId xmlns:a16="http://schemas.microsoft.com/office/drawing/2014/main" id="{E5F1AAFC-FE2A-C10C-1141-24F16B303C6B}"/>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142875</xdr:colOff>
      <xdr:row>3</xdr:row>
      <xdr:rowOff>152400</xdr:rowOff>
    </xdr:from>
    <xdr:to>
      <xdr:col>3</xdr:col>
      <xdr:colOff>314325</xdr:colOff>
      <xdr:row>4</xdr:row>
      <xdr:rowOff>114300</xdr:rowOff>
    </xdr:to>
    <xdr:pic>
      <xdr:nvPicPr>
        <xdr:cNvPr id="2" name="Imagen 1">
          <a:extLst>
            <a:ext uri="{FF2B5EF4-FFF2-40B4-BE49-F238E27FC236}">
              <a16:creationId xmlns:a16="http://schemas.microsoft.com/office/drawing/2014/main" id="{F1BCA321-6001-F883-367E-A7A073375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29225" y="8001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457200</xdr:colOff>
          <xdr:row>3</xdr:row>
          <xdr:rowOff>0</xdr:rowOff>
        </xdr:to>
        <xdr:sp macro="" textlink="">
          <xdr:nvSpPr>
            <xdr:cNvPr id="6147" name="Control 3" hidden="1">
              <a:extLst>
                <a:ext uri="{63B3BB69-23CF-44E3-9099-C40C66FF867C}">
                  <a14:compatExt spid="_x0000_s6147"/>
                </a:ext>
                <a:ext uri="{FF2B5EF4-FFF2-40B4-BE49-F238E27FC236}">
                  <a16:creationId xmlns:a16="http://schemas.microsoft.com/office/drawing/2014/main" id="{D9605052-1527-B2B0-52F6-97D9506CAABD}"/>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xdr:row>
      <xdr:rowOff>0</xdr:rowOff>
    </xdr:from>
    <xdr:to>
      <xdr:col>3</xdr:col>
      <xdr:colOff>171450</xdr:colOff>
      <xdr:row>2</xdr:row>
      <xdr:rowOff>190500</xdr:rowOff>
    </xdr:to>
    <xdr:pic>
      <xdr:nvPicPr>
        <xdr:cNvPr id="3" name="Imagen 2">
          <a:extLst>
            <a:ext uri="{FF2B5EF4-FFF2-40B4-BE49-F238E27FC236}">
              <a16:creationId xmlns:a16="http://schemas.microsoft.com/office/drawing/2014/main" id="{1DAFFDD3-D7DA-4C82-9194-C828A0FF00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333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3</xdr:col>
          <xdr:colOff>457200</xdr:colOff>
          <xdr:row>4</xdr:row>
          <xdr:rowOff>0</xdr:rowOff>
        </xdr:to>
        <xdr:sp macro="" textlink="">
          <xdr:nvSpPr>
            <xdr:cNvPr id="6149" name="Control 5" hidden="1">
              <a:extLst>
                <a:ext uri="{63B3BB69-23CF-44E3-9099-C40C66FF867C}">
                  <a14:compatExt spid="_x0000_s6149"/>
                </a:ext>
                <a:ext uri="{FF2B5EF4-FFF2-40B4-BE49-F238E27FC236}">
                  <a16:creationId xmlns:a16="http://schemas.microsoft.com/office/drawing/2014/main" id="{CE34976B-B1C6-A23A-1C63-C9F8C41A27C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3</xdr:row>
      <xdr:rowOff>0</xdr:rowOff>
    </xdr:from>
    <xdr:to>
      <xdr:col>3</xdr:col>
      <xdr:colOff>171450</xdr:colOff>
      <xdr:row>3</xdr:row>
      <xdr:rowOff>190500</xdr:rowOff>
    </xdr:to>
    <xdr:pic>
      <xdr:nvPicPr>
        <xdr:cNvPr id="4" name="Imagen 3">
          <a:extLst>
            <a:ext uri="{FF2B5EF4-FFF2-40B4-BE49-F238E27FC236}">
              <a16:creationId xmlns:a16="http://schemas.microsoft.com/office/drawing/2014/main" id="{962F7B8C-916D-C466-A7B4-2D4FA62C0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476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457200</xdr:colOff>
          <xdr:row>5</xdr:row>
          <xdr:rowOff>0</xdr:rowOff>
        </xdr:to>
        <xdr:sp macro="" textlink="">
          <xdr:nvSpPr>
            <xdr:cNvPr id="6151" name="Control 7" hidden="1">
              <a:extLst>
                <a:ext uri="{63B3BB69-23CF-44E3-9099-C40C66FF867C}">
                  <a14:compatExt spid="_x0000_s6151"/>
                </a:ext>
                <a:ext uri="{FF2B5EF4-FFF2-40B4-BE49-F238E27FC236}">
                  <a16:creationId xmlns:a16="http://schemas.microsoft.com/office/drawing/2014/main" id="{5224C364-AB4B-20D1-C273-1D829172854E}"/>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4</xdr:row>
      <xdr:rowOff>0</xdr:rowOff>
    </xdr:from>
    <xdr:to>
      <xdr:col>3</xdr:col>
      <xdr:colOff>171450</xdr:colOff>
      <xdr:row>4</xdr:row>
      <xdr:rowOff>190500</xdr:rowOff>
    </xdr:to>
    <xdr:pic>
      <xdr:nvPicPr>
        <xdr:cNvPr id="5" name="Imagen 4">
          <a:extLst>
            <a:ext uri="{FF2B5EF4-FFF2-40B4-BE49-F238E27FC236}">
              <a16:creationId xmlns:a16="http://schemas.microsoft.com/office/drawing/2014/main" id="{93C77A1E-047F-EDAA-582F-4E5542F86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3238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457200</xdr:colOff>
          <xdr:row>6</xdr:row>
          <xdr:rowOff>0</xdr:rowOff>
        </xdr:to>
        <xdr:sp macro="" textlink="">
          <xdr:nvSpPr>
            <xdr:cNvPr id="6153" name="Control 9" hidden="1">
              <a:extLst>
                <a:ext uri="{63B3BB69-23CF-44E3-9099-C40C66FF867C}">
                  <a14:compatExt spid="_x0000_s6153"/>
                </a:ext>
                <a:ext uri="{FF2B5EF4-FFF2-40B4-BE49-F238E27FC236}">
                  <a16:creationId xmlns:a16="http://schemas.microsoft.com/office/drawing/2014/main" id="{2A52C4D4-016B-A555-9E76-70B95148A6A1}"/>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5</xdr:row>
      <xdr:rowOff>0</xdr:rowOff>
    </xdr:from>
    <xdr:to>
      <xdr:col>3</xdr:col>
      <xdr:colOff>171450</xdr:colOff>
      <xdr:row>5</xdr:row>
      <xdr:rowOff>190500</xdr:rowOff>
    </xdr:to>
    <xdr:pic>
      <xdr:nvPicPr>
        <xdr:cNvPr id="6" name="Imagen 5">
          <a:extLst>
            <a:ext uri="{FF2B5EF4-FFF2-40B4-BE49-F238E27FC236}">
              <a16:creationId xmlns:a16="http://schemas.microsoft.com/office/drawing/2014/main" id="{269B22D2-F567-87C3-5F75-0053D8340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4572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457200</xdr:colOff>
          <xdr:row>7</xdr:row>
          <xdr:rowOff>0</xdr:rowOff>
        </xdr:to>
        <xdr:sp macro="" textlink="">
          <xdr:nvSpPr>
            <xdr:cNvPr id="6155" name="Control 11" hidden="1">
              <a:extLst>
                <a:ext uri="{63B3BB69-23CF-44E3-9099-C40C66FF867C}">
                  <a14:compatExt spid="_x0000_s6155"/>
                </a:ext>
                <a:ext uri="{FF2B5EF4-FFF2-40B4-BE49-F238E27FC236}">
                  <a16:creationId xmlns:a16="http://schemas.microsoft.com/office/drawing/2014/main" id="{8D8EFFC8-7622-8BD7-8424-58E3E627C01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6</xdr:row>
      <xdr:rowOff>0</xdr:rowOff>
    </xdr:from>
    <xdr:to>
      <xdr:col>3</xdr:col>
      <xdr:colOff>171450</xdr:colOff>
      <xdr:row>6</xdr:row>
      <xdr:rowOff>190500</xdr:rowOff>
    </xdr:to>
    <xdr:pic>
      <xdr:nvPicPr>
        <xdr:cNvPr id="7" name="Imagen 6">
          <a:extLst>
            <a:ext uri="{FF2B5EF4-FFF2-40B4-BE49-F238E27FC236}">
              <a16:creationId xmlns:a16="http://schemas.microsoft.com/office/drawing/2014/main" id="{4B201920-DB24-FA5B-F371-1A15C164D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5524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457200</xdr:colOff>
          <xdr:row>8</xdr:row>
          <xdr:rowOff>0</xdr:rowOff>
        </xdr:to>
        <xdr:sp macro="" textlink="">
          <xdr:nvSpPr>
            <xdr:cNvPr id="6157" name="Control 13" hidden="1">
              <a:extLst>
                <a:ext uri="{63B3BB69-23CF-44E3-9099-C40C66FF867C}">
                  <a14:compatExt spid="_x0000_s6157"/>
                </a:ext>
                <a:ext uri="{FF2B5EF4-FFF2-40B4-BE49-F238E27FC236}">
                  <a16:creationId xmlns:a16="http://schemas.microsoft.com/office/drawing/2014/main" id="{0457831D-D2D5-7AB4-D046-8DBFD4CE4E6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7</xdr:row>
      <xdr:rowOff>0</xdr:rowOff>
    </xdr:from>
    <xdr:to>
      <xdr:col>3</xdr:col>
      <xdr:colOff>171450</xdr:colOff>
      <xdr:row>7</xdr:row>
      <xdr:rowOff>190500</xdr:rowOff>
    </xdr:to>
    <xdr:pic>
      <xdr:nvPicPr>
        <xdr:cNvPr id="8" name="Imagen 7">
          <a:extLst>
            <a:ext uri="{FF2B5EF4-FFF2-40B4-BE49-F238E27FC236}">
              <a16:creationId xmlns:a16="http://schemas.microsoft.com/office/drawing/2014/main" id="{B02720A9-254C-ED92-4CC0-6EED455D3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6667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457200</xdr:colOff>
          <xdr:row>9</xdr:row>
          <xdr:rowOff>0</xdr:rowOff>
        </xdr:to>
        <xdr:sp macro="" textlink="">
          <xdr:nvSpPr>
            <xdr:cNvPr id="6159" name="Control 15" hidden="1">
              <a:extLst>
                <a:ext uri="{63B3BB69-23CF-44E3-9099-C40C66FF867C}">
                  <a14:compatExt spid="_x0000_s6159"/>
                </a:ext>
                <a:ext uri="{FF2B5EF4-FFF2-40B4-BE49-F238E27FC236}">
                  <a16:creationId xmlns:a16="http://schemas.microsoft.com/office/drawing/2014/main" id="{1912C012-1734-CD5E-30D8-DFB515314391}"/>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8</xdr:row>
      <xdr:rowOff>0</xdr:rowOff>
    </xdr:from>
    <xdr:to>
      <xdr:col>3</xdr:col>
      <xdr:colOff>171450</xdr:colOff>
      <xdr:row>8</xdr:row>
      <xdr:rowOff>190500</xdr:rowOff>
    </xdr:to>
    <xdr:pic>
      <xdr:nvPicPr>
        <xdr:cNvPr id="9" name="Imagen 8">
          <a:extLst>
            <a:ext uri="{FF2B5EF4-FFF2-40B4-BE49-F238E27FC236}">
              <a16:creationId xmlns:a16="http://schemas.microsoft.com/office/drawing/2014/main" id="{7BD3E42C-A864-4C5A-114C-A6D8636A9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7620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457200</xdr:colOff>
          <xdr:row>10</xdr:row>
          <xdr:rowOff>0</xdr:rowOff>
        </xdr:to>
        <xdr:sp macro="" textlink="">
          <xdr:nvSpPr>
            <xdr:cNvPr id="6161" name="Control 17" hidden="1">
              <a:extLst>
                <a:ext uri="{63B3BB69-23CF-44E3-9099-C40C66FF867C}">
                  <a14:compatExt spid="_x0000_s6161"/>
                </a:ext>
                <a:ext uri="{FF2B5EF4-FFF2-40B4-BE49-F238E27FC236}">
                  <a16:creationId xmlns:a16="http://schemas.microsoft.com/office/drawing/2014/main" id="{A68CCF41-A43A-09C8-3918-44C82A0A8F5D}"/>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9</xdr:row>
      <xdr:rowOff>0</xdr:rowOff>
    </xdr:from>
    <xdr:to>
      <xdr:col>3</xdr:col>
      <xdr:colOff>171450</xdr:colOff>
      <xdr:row>9</xdr:row>
      <xdr:rowOff>190500</xdr:rowOff>
    </xdr:to>
    <xdr:pic>
      <xdr:nvPicPr>
        <xdr:cNvPr id="10" name="Imagen 9">
          <a:extLst>
            <a:ext uri="{FF2B5EF4-FFF2-40B4-BE49-F238E27FC236}">
              <a16:creationId xmlns:a16="http://schemas.microsoft.com/office/drawing/2014/main" id="{BDBCD7EE-A670-ECCA-489C-22942E82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8572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457200</xdr:colOff>
          <xdr:row>11</xdr:row>
          <xdr:rowOff>0</xdr:rowOff>
        </xdr:to>
        <xdr:sp macro="" textlink="">
          <xdr:nvSpPr>
            <xdr:cNvPr id="6163" name="Control 19" hidden="1">
              <a:extLst>
                <a:ext uri="{63B3BB69-23CF-44E3-9099-C40C66FF867C}">
                  <a14:compatExt spid="_x0000_s6163"/>
                </a:ext>
                <a:ext uri="{FF2B5EF4-FFF2-40B4-BE49-F238E27FC236}">
                  <a16:creationId xmlns:a16="http://schemas.microsoft.com/office/drawing/2014/main" id="{92233C4A-2828-E627-CF60-235BD6D9A1B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10</xdr:row>
      <xdr:rowOff>0</xdr:rowOff>
    </xdr:from>
    <xdr:to>
      <xdr:col>3</xdr:col>
      <xdr:colOff>171450</xdr:colOff>
      <xdr:row>10</xdr:row>
      <xdr:rowOff>190500</xdr:rowOff>
    </xdr:to>
    <xdr:pic>
      <xdr:nvPicPr>
        <xdr:cNvPr id="11" name="Imagen 10">
          <a:extLst>
            <a:ext uri="{FF2B5EF4-FFF2-40B4-BE49-F238E27FC236}">
              <a16:creationId xmlns:a16="http://schemas.microsoft.com/office/drawing/2014/main" id="{3BD84412-12EA-26BE-0ADA-A71B4EF436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9144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457200</xdr:colOff>
          <xdr:row>12</xdr:row>
          <xdr:rowOff>0</xdr:rowOff>
        </xdr:to>
        <xdr:sp macro="" textlink="">
          <xdr:nvSpPr>
            <xdr:cNvPr id="6165" name="Control 21" hidden="1">
              <a:extLst>
                <a:ext uri="{63B3BB69-23CF-44E3-9099-C40C66FF867C}">
                  <a14:compatExt spid="_x0000_s6165"/>
                </a:ext>
                <a:ext uri="{FF2B5EF4-FFF2-40B4-BE49-F238E27FC236}">
                  <a16:creationId xmlns:a16="http://schemas.microsoft.com/office/drawing/2014/main" id="{FBC421F2-AF65-DA77-FC0C-67D6120CEFA3}"/>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11</xdr:row>
      <xdr:rowOff>0</xdr:rowOff>
    </xdr:from>
    <xdr:to>
      <xdr:col>3</xdr:col>
      <xdr:colOff>171450</xdr:colOff>
      <xdr:row>11</xdr:row>
      <xdr:rowOff>190500</xdr:rowOff>
    </xdr:to>
    <xdr:pic>
      <xdr:nvPicPr>
        <xdr:cNvPr id="12" name="Imagen 11">
          <a:extLst>
            <a:ext uri="{FF2B5EF4-FFF2-40B4-BE49-F238E27FC236}">
              <a16:creationId xmlns:a16="http://schemas.microsoft.com/office/drawing/2014/main" id="{54B521B4-2433-8556-7E65-F65820D93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0287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457200</xdr:colOff>
          <xdr:row>13</xdr:row>
          <xdr:rowOff>0</xdr:rowOff>
        </xdr:to>
        <xdr:sp macro="" textlink="">
          <xdr:nvSpPr>
            <xdr:cNvPr id="6167" name="Control 23" hidden="1">
              <a:extLst>
                <a:ext uri="{63B3BB69-23CF-44E3-9099-C40C66FF867C}">
                  <a14:compatExt spid="_x0000_s6167"/>
                </a:ext>
                <a:ext uri="{FF2B5EF4-FFF2-40B4-BE49-F238E27FC236}">
                  <a16:creationId xmlns:a16="http://schemas.microsoft.com/office/drawing/2014/main" id="{71713939-211D-B362-0F15-F7FEEA98CAE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12</xdr:row>
      <xdr:rowOff>0</xdr:rowOff>
    </xdr:from>
    <xdr:to>
      <xdr:col>3</xdr:col>
      <xdr:colOff>171450</xdr:colOff>
      <xdr:row>12</xdr:row>
      <xdr:rowOff>190500</xdr:rowOff>
    </xdr:to>
    <xdr:pic>
      <xdr:nvPicPr>
        <xdr:cNvPr id="13" name="Imagen 12">
          <a:extLst>
            <a:ext uri="{FF2B5EF4-FFF2-40B4-BE49-F238E27FC236}">
              <a16:creationId xmlns:a16="http://schemas.microsoft.com/office/drawing/2014/main" id="{1CA6DC79-EE6E-44B1-4B60-4A86616BB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1430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457200</xdr:colOff>
          <xdr:row>14</xdr:row>
          <xdr:rowOff>0</xdr:rowOff>
        </xdr:to>
        <xdr:sp macro="" textlink="">
          <xdr:nvSpPr>
            <xdr:cNvPr id="6169" name="Control 25" hidden="1">
              <a:extLst>
                <a:ext uri="{63B3BB69-23CF-44E3-9099-C40C66FF867C}">
                  <a14:compatExt spid="_x0000_s6169"/>
                </a:ext>
                <a:ext uri="{FF2B5EF4-FFF2-40B4-BE49-F238E27FC236}">
                  <a16:creationId xmlns:a16="http://schemas.microsoft.com/office/drawing/2014/main" id="{06ED3FEB-0E77-F218-8D3D-CAB2AD5FCC4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13</xdr:row>
      <xdr:rowOff>0</xdr:rowOff>
    </xdr:from>
    <xdr:to>
      <xdr:col>3</xdr:col>
      <xdr:colOff>171450</xdr:colOff>
      <xdr:row>13</xdr:row>
      <xdr:rowOff>190500</xdr:rowOff>
    </xdr:to>
    <xdr:pic>
      <xdr:nvPicPr>
        <xdr:cNvPr id="14" name="Imagen 13">
          <a:extLst>
            <a:ext uri="{FF2B5EF4-FFF2-40B4-BE49-F238E27FC236}">
              <a16:creationId xmlns:a16="http://schemas.microsoft.com/office/drawing/2014/main" id="{60CC965E-935E-B49F-65DB-8E1EA512E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2954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457200</xdr:colOff>
          <xdr:row>15</xdr:row>
          <xdr:rowOff>0</xdr:rowOff>
        </xdr:to>
        <xdr:sp macro="" textlink="">
          <xdr:nvSpPr>
            <xdr:cNvPr id="6171" name="Control 27" hidden="1">
              <a:extLst>
                <a:ext uri="{63B3BB69-23CF-44E3-9099-C40C66FF867C}">
                  <a14:compatExt spid="_x0000_s6171"/>
                </a:ext>
                <a:ext uri="{FF2B5EF4-FFF2-40B4-BE49-F238E27FC236}">
                  <a16:creationId xmlns:a16="http://schemas.microsoft.com/office/drawing/2014/main" id="{1B92CBA4-F729-9C38-5B01-9B1FBC2E138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14</xdr:row>
      <xdr:rowOff>0</xdr:rowOff>
    </xdr:from>
    <xdr:to>
      <xdr:col>3</xdr:col>
      <xdr:colOff>171450</xdr:colOff>
      <xdr:row>14</xdr:row>
      <xdr:rowOff>190500</xdr:rowOff>
    </xdr:to>
    <xdr:pic>
      <xdr:nvPicPr>
        <xdr:cNvPr id="15" name="Imagen 14">
          <a:extLst>
            <a:ext uri="{FF2B5EF4-FFF2-40B4-BE49-F238E27FC236}">
              <a16:creationId xmlns:a16="http://schemas.microsoft.com/office/drawing/2014/main" id="{B4B3910D-F754-1697-8207-A0157054F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3906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457200</xdr:colOff>
          <xdr:row>16</xdr:row>
          <xdr:rowOff>0</xdr:rowOff>
        </xdr:to>
        <xdr:sp macro="" textlink="">
          <xdr:nvSpPr>
            <xdr:cNvPr id="6173" name="Control 29" hidden="1">
              <a:extLst>
                <a:ext uri="{63B3BB69-23CF-44E3-9099-C40C66FF867C}">
                  <a14:compatExt spid="_x0000_s6173"/>
                </a:ext>
                <a:ext uri="{FF2B5EF4-FFF2-40B4-BE49-F238E27FC236}">
                  <a16:creationId xmlns:a16="http://schemas.microsoft.com/office/drawing/2014/main" id="{0C428DA3-2474-5389-A863-7B3B02DCFFB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15</xdr:row>
      <xdr:rowOff>0</xdr:rowOff>
    </xdr:from>
    <xdr:to>
      <xdr:col>3</xdr:col>
      <xdr:colOff>171450</xdr:colOff>
      <xdr:row>15</xdr:row>
      <xdr:rowOff>190500</xdr:rowOff>
    </xdr:to>
    <xdr:pic>
      <xdr:nvPicPr>
        <xdr:cNvPr id="16" name="Imagen 15">
          <a:extLst>
            <a:ext uri="{FF2B5EF4-FFF2-40B4-BE49-F238E27FC236}">
              <a16:creationId xmlns:a16="http://schemas.microsoft.com/office/drawing/2014/main" id="{8B35C293-E8AC-A47E-5D3D-64FB704C2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4668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457200</xdr:colOff>
          <xdr:row>17</xdr:row>
          <xdr:rowOff>0</xdr:rowOff>
        </xdr:to>
        <xdr:sp macro="" textlink="">
          <xdr:nvSpPr>
            <xdr:cNvPr id="6175" name="Control 31" hidden="1">
              <a:extLst>
                <a:ext uri="{63B3BB69-23CF-44E3-9099-C40C66FF867C}">
                  <a14:compatExt spid="_x0000_s6175"/>
                </a:ext>
                <a:ext uri="{FF2B5EF4-FFF2-40B4-BE49-F238E27FC236}">
                  <a16:creationId xmlns:a16="http://schemas.microsoft.com/office/drawing/2014/main" id="{86133DA1-7AFE-B322-F2B0-6AA64C6652ED}"/>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16</xdr:row>
      <xdr:rowOff>0</xdr:rowOff>
    </xdr:from>
    <xdr:to>
      <xdr:col>3</xdr:col>
      <xdr:colOff>171450</xdr:colOff>
      <xdr:row>16</xdr:row>
      <xdr:rowOff>190500</xdr:rowOff>
    </xdr:to>
    <xdr:pic>
      <xdr:nvPicPr>
        <xdr:cNvPr id="17" name="Imagen 16">
          <a:extLst>
            <a:ext uri="{FF2B5EF4-FFF2-40B4-BE49-F238E27FC236}">
              <a16:creationId xmlns:a16="http://schemas.microsoft.com/office/drawing/2014/main" id="{1426E69C-594C-A2D7-60CB-A46F9B4EDC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6002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457200</xdr:colOff>
          <xdr:row>18</xdr:row>
          <xdr:rowOff>0</xdr:rowOff>
        </xdr:to>
        <xdr:sp macro="" textlink="">
          <xdr:nvSpPr>
            <xdr:cNvPr id="6177" name="Control 33" hidden="1">
              <a:extLst>
                <a:ext uri="{63B3BB69-23CF-44E3-9099-C40C66FF867C}">
                  <a14:compatExt spid="_x0000_s6177"/>
                </a:ext>
                <a:ext uri="{FF2B5EF4-FFF2-40B4-BE49-F238E27FC236}">
                  <a16:creationId xmlns:a16="http://schemas.microsoft.com/office/drawing/2014/main" id="{14D75057-7C83-B082-0973-B9804A12F09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17</xdr:row>
      <xdr:rowOff>0</xdr:rowOff>
    </xdr:from>
    <xdr:to>
      <xdr:col>3</xdr:col>
      <xdr:colOff>171450</xdr:colOff>
      <xdr:row>17</xdr:row>
      <xdr:rowOff>190500</xdr:rowOff>
    </xdr:to>
    <xdr:pic>
      <xdr:nvPicPr>
        <xdr:cNvPr id="18" name="Imagen 17">
          <a:extLst>
            <a:ext uri="{FF2B5EF4-FFF2-40B4-BE49-F238E27FC236}">
              <a16:creationId xmlns:a16="http://schemas.microsoft.com/office/drawing/2014/main" id="{0CAB496C-40B0-8B28-AC97-36D95892F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6954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457200</xdr:colOff>
          <xdr:row>19</xdr:row>
          <xdr:rowOff>0</xdr:rowOff>
        </xdr:to>
        <xdr:sp macro="" textlink="">
          <xdr:nvSpPr>
            <xdr:cNvPr id="6179" name="Control 35" hidden="1">
              <a:extLst>
                <a:ext uri="{63B3BB69-23CF-44E3-9099-C40C66FF867C}">
                  <a14:compatExt spid="_x0000_s6179"/>
                </a:ext>
                <a:ext uri="{FF2B5EF4-FFF2-40B4-BE49-F238E27FC236}">
                  <a16:creationId xmlns:a16="http://schemas.microsoft.com/office/drawing/2014/main" id="{6EF5C4FF-329D-5DD4-3CF6-84E65D0F46CE}"/>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18</xdr:row>
      <xdr:rowOff>0</xdr:rowOff>
    </xdr:from>
    <xdr:to>
      <xdr:col>3</xdr:col>
      <xdr:colOff>171450</xdr:colOff>
      <xdr:row>18</xdr:row>
      <xdr:rowOff>190500</xdr:rowOff>
    </xdr:to>
    <xdr:pic>
      <xdr:nvPicPr>
        <xdr:cNvPr id="19" name="Imagen 18">
          <a:extLst>
            <a:ext uri="{FF2B5EF4-FFF2-40B4-BE49-F238E27FC236}">
              <a16:creationId xmlns:a16="http://schemas.microsoft.com/office/drawing/2014/main" id="{CEACB019-FD0F-C1FF-772D-717243517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7907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457200</xdr:colOff>
          <xdr:row>20</xdr:row>
          <xdr:rowOff>0</xdr:rowOff>
        </xdr:to>
        <xdr:sp macro="" textlink="">
          <xdr:nvSpPr>
            <xdr:cNvPr id="6181" name="Control 37" hidden="1">
              <a:extLst>
                <a:ext uri="{63B3BB69-23CF-44E3-9099-C40C66FF867C}">
                  <a14:compatExt spid="_x0000_s6181"/>
                </a:ext>
                <a:ext uri="{FF2B5EF4-FFF2-40B4-BE49-F238E27FC236}">
                  <a16:creationId xmlns:a16="http://schemas.microsoft.com/office/drawing/2014/main" id="{6FFE1169-1308-F844-89A0-BAAC9B50825F}"/>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19</xdr:row>
      <xdr:rowOff>0</xdr:rowOff>
    </xdr:from>
    <xdr:to>
      <xdr:col>3</xdr:col>
      <xdr:colOff>171450</xdr:colOff>
      <xdr:row>19</xdr:row>
      <xdr:rowOff>190500</xdr:rowOff>
    </xdr:to>
    <xdr:pic>
      <xdr:nvPicPr>
        <xdr:cNvPr id="20" name="Imagen 19">
          <a:extLst>
            <a:ext uri="{FF2B5EF4-FFF2-40B4-BE49-F238E27FC236}">
              <a16:creationId xmlns:a16="http://schemas.microsoft.com/office/drawing/2014/main" id="{CA940E62-DEFC-EBE8-9971-9ACAE9B77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9050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457200</xdr:colOff>
          <xdr:row>21</xdr:row>
          <xdr:rowOff>0</xdr:rowOff>
        </xdr:to>
        <xdr:sp macro="" textlink="">
          <xdr:nvSpPr>
            <xdr:cNvPr id="6183" name="Control 39" hidden="1">
              <a:extLst>
                <a:ext uri="{63B3BB69-23CF-44E3-9099-C40C66FF867C}">
                  <a14:compatExt spid="_x0000_s6183"/>
                </a:ext>
                <a:ext uri="{FF2B5EF4-FFF2-40B4-BE49-F238E27FC236}">
                  <a16:creationId xmlns:a16="http://schemas.microsoft.com/office/drawing/2014/main" id="{E03D12DA-7AF3-EB0D-9B58-8F2D89EEAE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20</xdr:row>
      <xdr:rowOff>0</xdr:rowOff>
    </xdr:from>
    <xdr:to>
      <xdr:col>3</xdr:col>
      <xdr:colOff>171450</xdr:colOff>
      <xdr:row>20</xdr:row>
      <xdr:rowOff>190500</xdr:rowOff>
    </xdr:to>
    <xdr:pic>
      <xdr:nvPicPr>
        <xdr:cNvPr id="21" name="Imagen 20">
          <a:extLst>
            <a:ext uri="{FF2B5EF4-FFF2-40B4-BE49-F238E27FC236}">
              <a16:creationId xmlns:a16="http://schemas.microsoft.com/office/drawing/2014/main" id="{5191D820-10E3-7C18-7F26-C65631BB7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0193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457200</xdr:colOff>
          <xdr:row>22</xdr:row>
          <xdr:rowOff>0</xdr:rowOff>
        </xdr:to>
        <xdr:sp macro="" textlink="">
          <xdr:nvSpPr>
            <xdr:cNvPr id="6185" name="Control 41" hidden="1">
              <a:extLst>
                <a:ext uri="{63B3BB69-23CF-44E3-9099-C40C66FF867C}">
                  <a14:compatExt spid="_x0000_s6185"/>
                </a:ext>
                <a:ext uri="{FF2B5EF4-FFF2-40B4-BE49-F238E27FC236}">
                  <a16:creationId xmlns:a16="http://schemas.microsoft.com/office/drawing/2014/main" id="{B18A5037-0180-05BB-0EEE-79A09B4443EA}"/>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21</xdr:row>
      <xdr:rowOff>0</xdr:rowOff>
    </xdr:from>
    <xdr:to>
      <xdr:col>3</xdr:col>
      <xdr:colOff>171450</xdr:colOff>
      <xdr:row>21</xdr:row>
      <xdr:rowOff>190500</xdr:rowOff>
    </xdr:to>
    <xdr:pic>
      <xdr:nvPicPr>
        <xdr:cNvPr id="22" name="Imagen 21">
          <a:extLst>
            <a:ext uri="{FF2B5EF4-FFF2-40B4-BE49-F238E27FC236}">
              <a16:creationId xmlns:a16="http://schemas.microsoft.com/office/drawing/2014/main" id="{8BC47495-1E70-A490-3EE4-FF57E0DF0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0955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3</xdr:col>
          <xdr:colOff>457200</xdr:colOff>
          <xdr:row>23</xdr:row>
          <xdr:rowOff>0</xdr:rowOff>
        </xdr:to>
        <xdr:sp macro="" textlink="">
          <xdr:nvSpPr>
            <xdr:cNvPr id="6187" name="Control 43" hidden="1">
              <a:extLst>
                <a:ext uri="{63B3BB69-23CF-44E3-9099-C40C66FF867C}">
                  <a14:compatExt spid="_x0000_s6187"/>
                </a:ext>
                <a:ext uri="{FF2B5EF4-FFF2-40B4-BE49-F238E27FC236}">
                  <a16:creationId xmlns:a16="http://schemas.microsoft.com/office/drawing/2014/main" id="{7F47D59A-C7E5-2867-0AB7-5757E34CD83F}"/>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22</xdr:row>
      <xdr:rowOff>0</xdr:rowOff>
    </xdr:from>
    <xdr:to>
      <xdr:col>3</xdr:col>
      <xdr:colOff>171450</xdr:colOff>
      <xdr:row>22</xdr:row>
      <xdr:rowOff>190500</xdr:rowOff>
    </xdr:to>
    <xdr:pic>
      <xdr:nvPicPr>
        <xdr:cNvPr id="23" name="Imagen 22">
          <a:extLst>
            <a:ext uri="{FF2B5EF4-FFF2-40B4-BE49-F238E27FC236}">
              <a16:creationId xmlns:a16="http://schemas.microsoft.com/office/drawing/2014/main" id="{9160AD09-5F8F-7747-EE96-A78148267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1717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457200</xdr:colOff>
          <xdr:row>24</xdr:row>
          <xdr:rowOff>0</xdr:rowOff>
        </xdr:to>
        <xdr:sp macro="" textlink="">
          <xdr:nvSpPr>
            <xdr:cNvPr id="6189" name="Control 45" hidden="1">
              <a:extLst>
                <a:ext uri="{63B3BB69-23CF-44E3-9099-C40C66FF867C}">
                  <a14:compatExt spid="_x0000_s6189"/>
                </a:ext>
                <a:ext uri="{FF2B5EF4-FFF2-40B4-BE49-F238E27FC236}">
                  <a16:creationId xmlns:a16="http://schemas.microsoft.com/office/drawing/2014/main" id="{C7CFD01E-34E7-0359-9292-D33AE636D35E}"/>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23</xdr:row>
      <xdr:rowOff>0</xdr:rowOff>
    </xdr:from>
    <xdr:to>
      <xdr:col>3</xdr:col>
      <xdr:colOff>171450</xdr:colOff>
      <xdr:row>23</xdr:row>
      <xdr:rowOff>190500</xdr:rowOff>
    </xdr:to>
    <xdr:pic>
      <xdr:nvPicPr>
        <xdr:cNvPr id="24" name="Imagen 23">
          <a:extLst>
            <a:ext uri="{FF2B5EF4-FFF2-40B4-BE49-F238E27FC236}">
              <a16:creationId xmlns:a16="http://schemas.microsoft.com/office/drawing/2014/main" id="{8D00CBC2-FA7E-4477-C68E-EAFD7320B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2669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457200</xdr:colOff>
          <xdr:row>25</xdr:row>
          <xdr:rowOff>0</xdr:rowOff>
        </xdr:to>
        <xdr:sp macro="" textlink="">
          <xdr:nvSpPr>
            <xdr:cNvPr id="6191" name="Control 47" hidden="1">
              <a:extLst>
                <a:ext uri="{63B3BB69-23CF-44E3-9099-C40C66FF867C}">
                  <a14:compatExt spid="_x0000_s6191"/>
                </a:ext>
                <a:ext uri="{FF2B5EF4-FFF2-40B4-BE49-F238E27FC236}">
                  <a16:creationId xmlns:a16="http://schemas.microsoft.com/office/drawing/2014/main" id="{BDF84540-EC6A-2A6E-DD9D-12104B27796E}"/>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24</xdr:row>
      <xdr:rowOff>0</xdr:rowOff>
    </xdr:from>
    <xdr:to>
      <xdr:col>3</xdr:col>
      <xdr:colOff>171450</xdr:colOff>
      <xdr:row>24</xdr:row>
      <xdr:rowOff>190500</xdr:rowOff>
    </xdr:to>
    <xdr:pic>
      <xdr:nvPicPr>
        <xdr:cNvPr id="25" name="Imagen 24">
          <a:extLst>
            <a:ext uri="{FF2B5EF4-FFF2-40B4-BE49-F238E27FC236}">
              <a16:creationId xmlns:a16="http://schemas.microsoft.com/office/drawing/2014/main" id="{94808084-D058-B02F-076F-19D09EC81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3622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457200</xdr:colOff>
          <xdr:row>26</xdr:row>
          <xdr:rowOff>0</xdr:rowOff>
        </xdr:to>
        <xdr:sp macro="" textlink="">
          <xdr:nvSpPr>
            <xdr:cNvPr id="6193" name="Control 49" hidden="1">
              <a:extLst>
                <a:ext uri="{63B3BB69-23CF-44E3-9099-C40C66FF867C}">
                  <a14:compatExt spid="_x0000_s6193"/>
                </a:ext>
                <a:ext uri="{FF2B5EF4-FFF2-40B4-BE49-F238E27FC236}">
                  <a16:creationId xmlns:a16="http://schemas.microsoft.com/office/drawing/2014/main" id="{E9E009E8-F0CB-4F00-06F9-A6EC4D8A784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25</xdr:row>
      <xdr:rowOff>0</xdr:rowOff>
    </xdr:from>
    <xdr:to>
      <xdr:col>3</xdr:col>
      <xdr:colOff>171450</xdr:colOff>
      <xdr:row>25</xdr:row>
      <xdr:rowOff>190500</xdr:rowOff>
    </xdr:to>
    <xdr:pic>
      <xdr:nvPicPr>
        <xdr:cNvPr id="26" name="Imagen 25">
          <a:extLst>
            <a:ext uri="{FF2B5EF4-FFF2-40B4-BE49-F238E27FC236}">
              <a16:creationId xmlns:a16="http://schemas.microsoft.com/office/drawing/2014/main" id="{A1D3907D-4803-B500-BA32-2179C29D98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4765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457200</xdr:colOff>
          <xdr:row>27</xdr:row>
          <xdr:rowOff>0</xdr:rowOff>
        </xdr:to>
        <xdr:sp macro="" textlink="">
          <xdr:nvSpPr>
            <xdr:cNvPr id="6195" name="Control 51" hidden="1">
              <a:extLst>
                <a:ext uri="{63B3BB69-23CF-44E3-9099-C40C66FF867C}">
                  <a14:compatExt spid="_x0000_s6195"/>
                </a:ext>
                <a:ext uri="{FF2B5EF4-FFF2-40B4-BE49-F238E27FC236}">
                  <a16:creationId xmlns:a16="http://schemas.microsoft.com/office/drawing/2014/main" id="{897D414B-FC89-77F5-FE37-6BFFA6078F9B}"/>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26</xdr:row>
      <xdr:rowOff>0</xdr:rowOff>
    </xdr:from>
    <xdr:to>
      <xdr:col>3</xdr:col>
      <xdr:colOff>171450</xdr:colOff>
      <xdr:row>26</xdr:row>
      <xdr:rowOff>190500</xdr:rowOff>
    </xdr:to>
    <xdr:pic>
      <xdr:nvPicPr>
        <xdr:cNvPr id="27" name="Imagen 26">
          <a:extLst>
            <a:ext uri="{FF2B5EF4-FFF2-40B4-BE49-F238E27FC236}">
              <a16:creationId xmlns:a16="http://schemas.microsoft.com/office/drawing/2014/main" id="{B775CC0C-EA84-247B-F454-7F406A729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6098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457200</xdr:colOff>
          <xdr:row>28</xdr:row>
          <xdr:rowOff>0</xdr:rowOff>
        </xdr:to>
        <xdr:sp macro="" textlink="">
          <xdr:nvSpPr>
            <xdr:cNvPr id="6197" name="Control 53" hidden="1">
              <a:extLst>
                <a:ext uri="{63B3BB69-23CF-44E3-9099-C40C66FF867C}">
                  <a14:compatExt spid="_x0000_s6197"/>
                </a:ext>
                <a:ext uri="{FF2B5EF4-FFF2-40B4-BE49-F238E27FC236}">
                  <a16:creationId xmlns:a16="http://schemas.microsoft.com/office/drawing/2014/main" id="{B2E89CAF-5CC1-B1FB-6DD9-73C9DF5D38F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27</xdr:row>
      <xdr:rowOff>0</xdr:rowOff>
    </xdr:from>
    <xdr:to>
      <xdr:col>3</xdr:col>
      <xdr:colOff>171450</xdr:colOff>
      <xdr:row>27</xdr:row>
      <xdr:rowOff>190500</xdr:rowOff>
    </xdr:to>
    <xdr:pic>
      <xdr:nvPicPr>
        <xdr:cNvPr id="28" name="Imagen 27">
          <a:extLst>
            <a:ext uri="{FF2B5EF4-FFF2-40B4-BE49-F238E27FC236}">
              <a16:creationId xmlns:a16="http://schemas.microsoft.com/office/drawing/2014/main" id="{E8ED40E2-CAF8-6F36-F9FE-054F901A98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7241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3</xdr:col>
          <xdr:colOff>457200</xdr:colOff>
          <xdr:row>29</xdr:row>
          <xdr:rowOff>0</xdr:rowOff>
        </xdr:to>
        <xdr:sp macro="" textlink="">
          <xdr:nvSpPr>
            <xdr:cNvPr id="6199" name="Control 55" hidden="1">
              <a:extLst>
                <a:ext uri="{63B3BB69-23CF-44E3-9099-C40C66FF867C}">
                  <a14:compatExt spid="_x0000_s6199"/>
                </a:ext>
                <a:ext uri="{FF2B5EF4-FFF2-40B4-BE49-F238E27FC236}">
                  <a16:creationId xmlns:a16="http://schemas.microsoft.com/office/drawing/2014/main" id="{DB483640-41E2-1905-4392-D91BD445733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3</xdr:col>
      <xdr:colOff>0</xdr:colOff>
      <xdr:row>28</xdr:row>
      <xdr:rowOff>0</xdr:rowOff>
    </xdr:from>
    <xdr:to>
      <xdr:col>3</xdr:col>
      <xdr:colOff>171450</xdr:colOff>
      <xdr:row>28</xdr:row>
      <xdr:rowOff>190500</xdr:rowOff>
    </xdr:to>
    <xdr:pic>
      <xdr:nvPicPr>
        <xdr:cNvPr id="29" name="Imagen 28">
          <a:extLst>
            <a:ext uri="{FF2B5EF4-FFF2-40B4-BE49-F238E27FC236}">
              <a16:creationId xmlns:a16="http://schemas.microsoft.com/office/drawing/2014/main" id="{D7520B13-08A0-7BDE-11A4-AF11528CF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85750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26" Type="http://schemas.openxmlformats.org/officeDocument/2006/relationships/control" Target="../activeX/activeX23.xml"/><Relationship Id="rId3" Type="http://schemas.openxmlformats.org/officeDocument/2006/relationships/control" Target="../activeX/activeX1.xml"/><Relationship Id="rId21" Type="http://schemas.openxmlformats.org/officeDocument/2006/relationships/control" Target="../activeX/activeX18.x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5" Type="http://schemas.openxmlformats.org/officeDocument/2006/relationships/control" Target="../activeX/activeX22.xml"/><Relationship Id="rId2" Type="http://schemas.openxmlformats.org/officeDocument/2006/relationships/vmlDrawing" Target="../drawings/vmlDrawing1.vml"/><Relationship Id="rId16" Type="http://schemas.openxmlformats.org/officeDocument/2006/relationships/control" Target="../activeX/activeX13.xml"/><Relationship Id="rId20" Type="http://schemas.openxmlformats.org/officeDocument/2006/relationships/control" Target="../activeX/activeX17.xml"/><Relationship Id="rId29" Type="http://schemas.openxmlformats.org/officeDocument/2006/relationships/control" Target="../activeX/activeX26.xml"/><Relationship Id="rId1" Type="http://schemas.openxmlformats.org/officeDocument/2006/relationships/drawing" Target="../drawings/drawing4.xml"/><Relationship Id="rId6" Type="http://schemas.openxmlformats.org/officeDocument/2006/relationships/control" Target="../activeX/activeX3.xml"/><Relationship Id="rId11" Type="http://schemas.openxmlformats.org/officeDocument/2006/relationships/control" Target="../activeX/activeX8.xml"/><Relationship Id="rId24" Type="http://schemas.openxmlformats.org/officeDocument/2006/relationships/control" Target="../activeX/activeX21.xml"/><Relationship Id="rId5" Type="http://schemas.openxmlformats.org/officeDocument/2006/relationships/control" Target="../activeX/activeX2.xml"/><Relationship Id="rId15" Type="http://schemas.openxmlformats.org/officeDocument/2006/relationships/control" Target="../activeX/activeX12.xml"/><Relationship Id="rId23" Type="http://schemas.openxmlformats.org/officeDocument/2006/relationships/control" Target="../activeX/activeX20.xml"/><Relationship Id="rId28" Type="http://schemas.openxmlformats.org/officeDocument/2006/relationships/control" Target="../activeX/activeX25.xml"/><Relationship Id="rId10" Type="http://schemas.openxmlformats.org/officeDocument/2006/relationships/control" Target="../activeX/activeX7.xml"/><Relationship Id="rId19" Type="http://schemas.openxmlformats.org/officeDocument/2006/relationships/control" Target="../activeX/activeX16.xml"/><Relationship Id="rId31" Type="http://schemas.openxmlformats.org/officeDocument/2006/relationships/control" Target="../activeX/activeX28.xml"/><Relationship Id="rId4" Type="http://schemas.openxmlformats.org/officeDocument/2006/relationships/image" Target="../media/image1.emf"/><Relationship Id="rId9" Type="http://schemas.openxmlformats.org/officeDocument/2006/relationships/control" Target="../activeX/activeX6.xml"/><Relationship Id="rId14" Type="http://schemas.openxmlformats.org/officeDocument/2006/relationships/control" Target="../activeX/activeX11.xml"/><Relationship Id="rId22" Type="http://schemas.openxmlformats.org/officeDocument/2006/relationships/control" Target="../activeX/activeX19.xml"/><Relationship Id="rId27" Type="http://schemas.openxmlformats.org/officeDocument/2006/relationships/control" Target="../activeX/activeX24.xml"/><Relationship Id="rId30" Type="http://schemas.openxmlformats.org/officeDocument/2006/relationships/control" Target="../activeX/activeX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zoomScale="92" zoomScaleNormal="132" workbookViewId="0">
      <selection activeCell="H13" sqref="H13"/>
    </sheetView>
  </sheetViews>
  <sheetFormatPr baseColWidth="10" defaultRowHeight="15" x14ac:dyDescent="0.25"/>
  <cols>
    <col min="1" max="1" width="4.42578125" customWidth="1"/>
    <col min="2" max="2" width="5" customWidth="1"/>
    <col min="3" max="3" width="32" customWidth="1"/>
    <col min="4" max="4" width="11.42578125" style="9"/>
    <col min="5" max="5" width="11.42578125" style="11"/>
    <col min="6" max="6" width="20.5703125" style="11" customWidth="1"/>
  </cols>
  <sheetData>
    <row r="2" spans="2:6" x14ac:dyDescent="0.25">
      <c r="B2" s="37" t="s">
        <v>37</v>
      </c>
      <c r="C2" s="37" t="s">
        <v>0</v>
      </c>
      <c r="D2" s="37" t="s">
        <v>1</v>
      </c>
      <c r="E2" s="37" t="s">
        <v>2</v>
      </c>
      <c r="F2" s="37" t="s">
        <v>61</v>
      </c>
    </row>
    <row r="3" spans="2:6" s="6" customFormat="1" ht="10.5" customHeight="1" x14ac:dyDescent="0.2">
      <c r="B3" s="7">
        <v>1</v>
      </c>
      <c r="C3" s="24" t="s">
        <v>9</v>
      </c>
      <c r="D3" s="25">
        <v>19</v>
      </c>
      <c r="E3" s="27">
        <v>1.53</v>
      </c>
      <c r="F3" s="29" t="s">
        <v>5</v>
      </c>
    </row>
    <row r="4" spans="2:6" s="6" customFormat="1" ht="10.5" customHeight="1" x14ac:dyDescent="0.2">
      <c r="B4" s="7">
        <v>2</v>
      </c>
      <c r="C4" s="24" t="s">
        <v>10</v>
      </c>
      <c r="D4" s="25">
        <v>18</v>
      </c>
      <c r="E4" s="27">
        <v>1.63</v>
      </c>
      <c r="F4" s="29" t="s">
        <v>5</v>
      </c>
    </row>
    <row r="5" spans="2:6" s="6" customFormat="1" ht="10.5" customHeight="1" x14ac:dyDescent="0.2">
      <c r="B5" s="7">
        <v>3</v>
      </c>
      <c r="C5" s="24" t="s">
        <v>11</v>
      </c>
      <c r="D5" s="25">
        <v>23</v>
      </c>
      <c r="E5" s="27">
        <v>1.55</v>
      </c>
      <c r="F5" s="29" t="s">
        <v>5</v>
      </c>
    </row>
    <row r="6" spans="2:6" s="6" customFormat="1" ht="10.5" customHeight="1" x14ac:dyDescent="0.2">
      <c r="B6" s="7">
        <v>4</v>
      </c>
      <c r="C6" s="24" t="s">
        <v>12</v>
      </c>
      <c r="D6" s="25">
        <v>18</v>
      </c>
      <c r="E6" s="27">
        <v>1.64</v>
      </c>
      <c r="F6" s="29" t="s">
        <v>8</v>
      </c>
    </row>
    <row r="7" spans="2:6" s="6" customFormat="1" ht="10.5" customHeight="1" x14ac:dyDescent="0.2">
      <c r="B7" s="7">
        <v>5</v>
      </c>
      <c r="C7" s="24" t="s">
        <v>13</v>
      </c>
      <c r="D7" s="25">
        <v>17</v>
      </c>
      <c r="E7" s="27">
        <v>1.6</v>
      </c>
      <c r="F7" s="29" t="s">
        <v>8</v>
      </c>
    </row>
    <row r="8" spans="2:6" s="6" customFormat="1" ht="10.5" customHeight="1" x14ac:dyDescent="0.2">
      <c r="B8" s="7">
        <v>6</v>
      </c>
      <c r="C8" s="24" t="s">
        <v>14</v>
      </c>
      <c r="D8" s="26">
        <v>19</v>
      </c>
      <c r="E8" s="28">
        <v>1.6</v>
      </c>
      <c r="F8" s="30" t="s">
        <v>8</v>
      </c>
    </row>
    <row r="9" spans="2:6" s="6" customFormat="1" ht="10.5" customHeight="1" x14ac:dyDescent="0.2">
      <c r="B9" s="7">
        <v>7</v>
      </c>
      <c r="C9" s="24" t="s">
        <v>15</v>
      </c>
      <c r="D9" s="26">
        <v>19</v>
      </c>
      <c r="E9" s="28">
        <v>1.57</v>
      </c>
      <c r="F9" s="30" t="s">
        <v>6</v>
      </c>
    </row>
    <row r="10" spans="2:6" s="6" customFormat="1" ht="10.5" customHeight="1" x14ac:dyDescent="0.2">
      <c r="B10" s="7">
        <v>8</v>
      </c>
      <c r="C10" s="24" t="s">
        <v>16</v>
      </c>
      <c r="D10" s="26">
        <v>19</v>
      </c>
      <c r="E10" s="28">
        <v>1.58</v>
      </c>
      <c r="F10" s="30" t="s">
        <v>8</v>
      </c>
    </row>
    <row r="11" spans="2:6" s="6" customFormat="1" ht="10.5" customHeight="1" x14ac:dyDescent="0.2">
      <c r="B11" s="7">
        <v>9</v>
      </c>
      <c r="C11" s="24" t="s">
        <v>17</v>
      </c>
      <c r="D11" s="26">
        <v>18</v>
      </c>
      <c r="E11" s="28">
        <v>1.63</v>
      </c>
      <c r="F11" s="30" t="s">
        <v>8</v>
      </c>
    </row>
    <row r="12" spans="2:6" s="6" customFormat="1" ht="10.5" customHeight="1" x14ac:dyDescent="0.2">
      <c r="B12" s="7">
        <v>10</v>
      </c>
      <c r="C12" s="24" t="s">
        <v>18</v>
      </c>
      <c r="D12" s="26">
        <v>20</v>
      </c>
      <c r="E12" s="28">
        <v>1.73</v>
      </c>
      <c r="F12" s="30" t="s">
        <v>38</v>
      </c>
    </row>
    <row r="13" spans="2:6" s="6" customFormat="1" ht="10.5" customHeight="1" x14ac:dyDescent="0.2">
      <c r="B13" s="7">
        <v>11</v>
      </c>
      <c r="C13" s="24" t="s">
        <v>19</v>
      </c>
      <c r="D13" s="26">
        <v>20</v>
      </c>
      <c r="E13" s="28">
        <v>1.56</v>
      </c>
      <c r="F13" s="30" t="s">
        <v>5</v>
      </c>
    </row>
    <row r="14" spans="2:6" s="6" customFormat="1" ht="10.5" customHeight="1" x14ac:dyDescent="0.2">
      <c r="B14" s="7">
        <v>12</v>
      </c>
      <c r="C14" s="24" t="s">
        <v>20</v>
      </c>
      <c r="D14" s="26">
        <v>18</v>
      </c>
      <c r="E14" s="28">
        <v>1.53</v>
      </c>
      <c r="F14" s="30" t="s">
        <v>5</v>
      </c>
    </row>
    <row r="15" spans="2:6" s="6" customFormat="1" ht="10.5" customHeight="1" x14ac:dyDescent="0.2">
      <c r="B15" s="7">
        <v>13</v>
      </c>
      <c r="C15" s="24" t="s">
        <v>21</v>
      </c>
      <c r="D15" s="26">
        <v>19</v>
      </c>
      <c r="E15" s="28">
        <v>1.6</v>
      </c>
      <c r="F15" s="30" t="s">
        <v>5</v>
      </c>
    </row>
    <row r="16" spans="2:6" s="6" customFormat="1" ht="10.5" customHeight="1" x14ac:dyDescent="0.2">
      <c r="B16" s="7">
        <v>14</v>
      </c>
      <c r="C16" s="24" t="s">
        <v>22</v>
      </c>
      <c r="D16" s="26">
        <v>22</v>
      </c>
      <c r="E16" s="28">
        <v>1.6</v>
      </c>
      <c r="F16" s="30" t="s">
        <v>4</v>
      </c>
    </row>
    <row r="17" spans="2:6" s="6" customFormat="1" ht="10.5" customHeight="1" x14ac:dyDescent="0.2">
      <c r="B17" s="7">
        <v>15</v>
      </c>
      <c r="C17" s="24" t="s">
        <v>23</v>
      </c>
      <c r="D17" s="26">
        <v>17</v>
      </c>
      <c r="E17" s="28">
        <v>1.59</v>
      </c>
      <c r="F17" s="30" t="s">
        <v>38</v>
      </c>
    </row>
    <row r="18" spans="2:6" s="6" customFormat="1" ht="10.5" customHeight="1" x14ac:dyDescent="0.2">
      <c r="B18" s="7">
        <v>16</v>
      </c>
      <c r="C18" s="24" t="s">
        <v>24</v>
      </c>
      <c r="D18" s="26">
        <v>19</v>
      </c>
      <c r="E18" s="28">
        <v>1.64</v>
      </c>
      <c r="F18" s="30" t="s">
        <v>8</v>
      </c>
    </row>
    <row r="19" spans="2:6" s="6" customFormat="1" ht="10.5" customHeight="1" x14ac:dyDescent="0.2">
      <c r="B19" s="7">
        <v>17</v>
      </c>
      <c r="C19" s="24" t="s">
        <v>25</v>
      </c>
      <c r="D19" s="26">
        <v>18</v>
      </c>
      <c r="E19" s="28">
        <v>1.68</v>
      </c>
      <c r="F19" s="30" t="s">
        <v>39</v>
      </c>
    </row>
    <row r="20" spans="2:6" s="6" customFormat="1" ht="10.5" customHeight="1" x14ac:dyDescent="0.2">
      <c r="B20" s="7">
        <v>18</v>
      </c>
      <c r="C20" s="24" t="s">
        <v>26</v>
      </c>
      <c r="D20" s="26">
        <v>23</v>
      </c>
      <c r="E20" s="28">
        <v>1.6</v>
      </c>
      <c r="F20" s="30" t="s">
        <v>38</v>
      </c>
    </row>
    <row r="21" spans="2:6" s="6" customFormat="1" ht="10.5" customHeight="1" x14ac:dyDescent="0.2">
      <c r="B21" s="7">
        <v>19</v>
      </c>
      <c r="C21" s="24" t="s">
        <v>27</v>
      </c>
      <c r="D21" s="26">
        <v>19</v>
      </c>
      <c r="E21" s="28">
        <v>1.65</v>
      </c>
      <c r="F21" s="30" t="s">
        <v>38</v>
      </c>
    </row>
    <row r="22" spans="2:6" s="6" customFormat="1" ht="10.5" customHeight="1" x14ac:dyDescent="0.2">
      <c r="B22" s="7">
        <v>20</v>
      </c>
      <c r="C22" s="24" t="s">
        <v>28</v>
      </c>
      <c r="D22" s="26">
        <v>18</v>
      </c>
      <c r="E22" s="28">
        <v>1.63</v>
      </c>
      <c r="F22" s="30" t="s">
        <v>5</v>
      </c>
    </row>
    <row r="23" spans="2:6" s="6" customFormat="1" ht="10.5" customHeight="1" x14ac:dyDescent="0.2">
      <c r="B23" s="7">
        <v>21</v>
      </c>
      <c r="C23" s="24" t="s">
        <v>29</v>
      </c>
      <c r="D23" s="26">
        <v>20</v>
      </c>
      <c r="E23" s="28">
        <v>1.67</v>
      </c>
      <c r="F23" s="30" t="s">
        <v>5</v>
      </c>
    </row>
    <row r="24" spans="2:6" s="6" customFormat="1" ht="10.5" customHeight="1" x14ac:dyDescent="0.2">
      <c r="B24" s="7">
        <v>22</v>
      </c>
      <c r="C24" s="24" t="s">
        <v>30</v>
      </c>
      <c r="D24" s="26">
        <v>20</v>
      </c>
      <c r="E24" s="28">
        <v>1.65</v>
      </c>
      <c r="F24" s="30" t="s">
        <v>5</v>
      </c>
    </row>
    <row r="25" spans="2:6" s="6" customFormat="1" ht="10.5" customHeight="1" x14ac:dyDescent="0.2">
      <c r="B25" s="7">
        <v>23</v>
      </c>
      <c r="C25" s="24" t="s">
        <v>31</v>
      </c>
      <c r="D25" s="26">
        <v>20</v>
      </c>
      <c r="E25" s="28">
        <v>1.6</v>
      </c>
      <c r="F25" s="30" t="s">
        <v>8</v>
      </c>
    </row>
    <row r="26" spans="2:6" s="6" customFormat="1" ht="10.5" customHeight="1" x14ac:dyDescent="0.2">
      <c r="B26" s="7">
        <v>24</v>
      </c>
      <c r="C26" s="24" t="s">
        <v>32</v>
      </c>
      <c r="D26" s="26">
        <v>27</v>
      </c>
      <c r="E26" s="28">
        <v>1.65</v>
      </c>
      <c r="F26" s="30" t="s">
        <v>40</v>
      </c>
    </row>
    <row r="27" spans="2:6" s="6" customFormat="1" ht="10.5" customHeight="1" x14ac:dyDescent="0.2">
      <c r="B27" s="7">
        <v>25</v>
      </c>
      <c r="C27" s="24" t="s">
        <v>33</v>
      </c>
      <c r="D27" s="26">
        <v>18</v>
      </c>
      <c r="E27" s="28">
        <v>1.73</v>
      </c>
      <c r="F27" s="30" t="s">
        <v>41</v>
      </c>
    </row>
    <row r="28" spans="2:6" s="6" customFormat="1" ht="10.5" customHeight="1" x14ac:dyDescent="0.2">
      <c r="B28" s="7">
        <v>26</v>
      </c>
      <c r="C28" s="24" t="s">
        <v>34</v>
      </c>
      <c r="D28" s="26">
        <v>18</v>
      </c>
      <c r="E28" s="28">
        <v>1.67</v>
      </c>
      <c r="F28" s="30" t="s">
        <v>42</v>
      </c>
    </row>
    <row r="29" spans="2:6" s="6" customFormat="1" ht="10.5" customHeight="1" x14ac:dyDescent="0.2">
      <c r="B29" s="7">
        <v>27</v>
      </c>
      <c r="C29" s="24" t="s">
        <v>35</v>
      </c>
      <c r="D29" s="26">
        <v>20</v>
      </c>
      <c r="E29" s="28">
        <v>1.61</v>
      </c>
      <c r="F29" s="30" t="s">
        <v>5</v>
      </c>
    </row>
    <row r="30" spans="2:6" s="6" customFormat="1" ht="10.5" customHeight="1" x14ac:dyDescent="0.2">
      <c r="B30" s="7">
        <v>28</v>
      </c>
      <c r="C30" s="24" t="s">
        <v>36</v>
      </c>
      <c r="D30" s="26">
        <v>18</v>
      </c>
      <c r="E30" s="28">
        <v>1.68</v>
      </c>
      <c r="F30" s="30" t="s">
        <v>38</v>
      </c>
    </row>
    <row r="31" spans="2:6" s="6" customFormat="1" ht="10.5" customHeight="1" x14ac:dyDescent="0.2">
      <c r="D31" s="8"/>
      <c r="E31" s="10"/>
      <c r="F31" s="10"/>
    </row>
    <row r="32" spans="2:6" s="6" customFormat="1" ht="10.5" customHeight="1" x14ac:dyDescent="0.2">
      <c r="D32" s="8"/>
      <c r="E32" s="10"/>
      <c r="F32" s="10"/>
    </row>
    <row r="33" spans="3:5" x14ac:dyDescent="0.25">
      <c r="C33" s="31" t="s">
        <v>55</v>
      </c>
      <c r="D33" s="32">
        <f>_xlfn.MODE.SNGL(D3:D30)</f>
        <v>18</v>
      </c>
      <c r="E33" s="32">
        <f>_xlfn.MODE.SNGL(E3:E30)</f>
        <v>1.6</v>
      </c>
    </row>
    <row r="34" spans="3:5" x14ac:dyDescent="0.25">
      <c r="C34" s="23" t="s">
        <v>56</v>
      </c>
      <c r="D34" s="33">
        <f>MEDIAN(D3:D30)</f>
        <v>19</v>
      </c>
      <c r="E34" s="34">
        <f>MEDIAN(E3:E30)</f>
        <v>1.62</v>
      </c>
    </row>
    <row r="35" spans="3:5" x14ac:dyDescent="0.25">
      <c r="C35" s="35" t="s">
        <v>57</v>
      </c>
      <c r="D35" s="36">
        <f>AVERAGE(D3:D30)</f>
        <v>19.428571428571427</v>
      </c>
      <c r="E35" s="36">
        <f>AVERAGE(E3:E30)</f>
        <v>1.6214285714285714</v>
      </c>
    </row>
  </sheetData>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6"/>
  <sheetViews>
    <sheetView topLeftCell="C3" zoomScale="66" zoomScaleNormal="66" workbookViewId="0">
      <selection activeCell="F27" sqref="F27"/>
    </sheetView>
  </sheetViews>
  <sheetFormatPr baseColWidth="10" defaultRowHeight="15" x14ac:dyDescent="0.25"/>
  <cols>
    <col min="2" max="2" width="11.85546875" bestFit="1" customWidth="1"/>
    <col min="4" max="4" width="11.85546875" bestFit="1" customWidth="1"/>
  </cols>
  <sheetData>
    <row r="2" spans="1:8" x14ac:dyDescent="0.25">
      <c r="A2" s="38" t="s">
        <v>1</v>
      </c>
      <c r="B2" s="38" t="s">
        <v>7</v>
      </c>
      <c r="C2" s="39" t="s">
        <v>62</v>
      </c>
      <c r="D2" s="39" t="s">
        <v>58</v>
      </c>
      <c r="E2" s="39" t="s">
        <v>50</v>
      </c>
    </row>
    <row r="3" spans="1:8" x14ac:dyDescent="0.25">
      <c r="A3" s="12">
        <v>17</v>
      </c>
      <c r="B3" s="12">
        <f>COUNTIF(RECOLECTARDATOS!D3:D30,17)</f>
        <v>2</v>
      </c>
      <c r="C3" s="12">
        <f>(A3*B3)</f>
        <v>34</v>
      </c>
      <c r="D3" s="12">
        <f>B3/28</f>
        <v>7.1428571428571425E-2</v>
      </c>
      <c r="E3" s="13">
        <f>B3/B14</f>
        <v>7.1428571428571425E-2</v>
      </c>
    </row>
    <row r="4" spans="1:8" x14ac:dyDescent="0.25">
      <c r="A4" s="12">
        <v>18</v>
      </c>
      <c r="B4" s="12">
        <f>COUNTIF(RECOLECTARDATOS!D3:D30,18)</f>
        <v>9</v>
      </c>
      <c r="C4" s="12">
        <f t="shared" ref="C4:C13" si="0">(A4*B4)</f>
        <v>162</v>
      </c>
      <c r="D4" s="12">
        <f t="shared" ref="D4:D13" si="1">B4/28</f>
        <v>0.32142857142857145</v>
      </c>
      <c r="E4" s="13">
        <f>B4/B14</f>
        <v>0.32142857142857145</v>
      </c>
    </row>
    <row r="5" spans="1:8" x14ac:dyDescent="0.25">
      <c r="A5" s="12">
        <v>19</v>
      </c>
      <c r="B5" s="12">
        <f>COUNTIF(RECOLECTARDATOS!D3:D30,19)</f>
        <v>7</v>
      </c>
      <c r="C5" s="12">
        <f t="shared" si="0"/>
        <v>133</v>
      </c>
      <c r="D5" s="12">
        <f t="shared" si="1"/>
        <v>0.25</v>
      </c>
      <c r="E5" s="13">
        <f>B5/B14</f>
        <v>0.25</v>
      </c>
    </row>
    <row r="6" spans="1:8" x14ac:dyDescent="0.25">
      <c r="A6" s="12">
        <v>20</v>
      </c>
      <c r="B6" s="12">
        <f>COUNTIF(RECOLECTARDATOS!D3:D30,20)</f>
        <v>6</v>
      </c>
      <c r="C6" s="12">
        <f t="shared" si="0"/>
        <v>120</v>
      </c>
      <c r="D6" s="12">
        <f t="shared" si="1"/>
        <v>0.21428571428571427</v>
      </c>
      <c r="E6" s="13">
        <f>B6/B14</f>
        <v>0.21428571428571427</v>
      </c>
    </row>
    <row r="7" spans="1:8" x14ac:dyDescent="0.25">
      <c r="A7" s="12">
        <v>21</v>
      </c>
      <c r="B7" s="12">
        <f>COUNTIF(RECOLECTARDATOS!D3:D30,21)</f>
        <v>0</v>
      </c>
      <c r="C7" s="12">
        <f t="shared" si="0"/>
        <v>0</v>
      </c>
      <c r="D7" s="12">
        <f t="shared" si="1"/>
        <v>0</v>
      </c>
      <c r="E7" s="13">
        <f>B7/B14</f>
        <v>0</v>
      </c>
    </row>
    <row r="8" spans="1:8" x14ac:dyDescent="0.25">
      <c r="A8" s="12">
        <v>22</v>
      </c>
      <c r="B8" s="12">
        <f>COUNTIF(RECOLECTARDATOS!D3:D30,22)</f>
        <v>1</v>
      </c>
      <c r="C8" s="12">
        <f t="shared" si="0"/>
        <v>22</v>
      </c>
      <c r="D8" s="12">
        <f t="shared" si="1"/>
        <v>3.5714285714285712E-2</v>
      </c>
      <c r="E8" s="13">
        <f>B8/B14</f>
        <v>3.5714285714285712E-2</v>
      </c>
    </row>
    <row r="9" spans="1:8" x14ac:dyDescent="0.25">
      <c r="A9" s="12">
        <v>23</v>
      </c>
      <c r="B9" s="12">
        <f>COUNTIF(RECOLECTARDATOS!D3:D30,23)</f>
        <v>2</v>
      </c>
      <c r="C9" s="12">
        <f t="shared" si="0"/>
        <v>46</v>
      </c>
      <c r="D9" s="12">
        <f t="shared" si="1"/>
        <v>7.1428571428571425E-2</v>
      </c>
      <c r="E9" s="13">
        <f>B9/B14</f>
        <v>7.1428571428571425E-2</v>
      </c>
    </row>
    <row r="10" spans="1:8" x14ac:dyDescent="0.25">
      <c r="A10" s="12">
        <v>24</v>
      </c>
      <c r="B10" s="12">
        <f>COUNTIF(RECOLECTARDATOS!D3:D30,24)</f>
        <v>0</v>
      </c>
      <c r="C10" s="12">
        <f t="shared" si="0"/>
        <v>0</v>
      </c>
      <c r="D10" s="12">
        <f t="shared" si="1"/>
        <v>0</v>
      </c>
      <c r="E10" s="13">
        <f>B10/B14</f>
        <v>0</v>
      </c>
    </row>
    <row r="11" spans="1:8" x14ac:dyDescent="0.25">
      <c r="A11" s="12">
        <v>25</v>
      </c>
      <c r="B11" s="12">
        <f>COUNTIF(RECOLECTARDATOS!D3:D30,25)</f>
        <v>0</v>
      </c>
      <c r="C11" s="12">
        <f t="shared" si="0"/>
        <v>0</v>
      </c>
      <c r="D11" s="12">
        <f t="shared" si="1"/>
        <v>0</v>
      </c>
      <c r="E11" s="13">
        <f>B11/B14</f>
        <v>0</v>
      </c>
    </row>
    <row r="12" spans="1:8" x14ac:dyDescent="0.25">
      <c r="A12" s="12">
        <v>26</v>
      </c>
      <c r="B12" s="12">
        <f>COUNTIF(RECOLECTARDATOS!D3:D30,26)</f>
        <v>0</v>
      </c>
      <c r="C12" s="12">
        <f t="shared" si="0"/>
        <v>0</v>
      </c>
      <c r="D12" s="12">
        <f t="shared" si="1"/>
        <v>0</v>
      </c>
      <c r="E12" s="13">
        <f>B12/B14</f>
        <v>0</v>
      </c>
    </row>
    <row r="13" spans="1:8" x14ac:dyDescent="0.25">
      <c r="A13" s="12">
        <v>27</v>
      </c>
      <c r="B13" s="12">
        <f>COUNTIF(RECOLECTARDATOS!D3:D30,27)</f>
        <v>1</v>
      </c>
      <c r="C13" s="12">
        <f t="shared" si="0"/>
        <v>27</v>
      </c>
      <c r="D13" s="12">
        <f t="shared" si="1"/>
        <v>3.5714285714285712E-2</v>
      </c>
      <c r="E13" s="13">
        <f>B13/B14</f>
        <v>3.5714285714285712E-2</v>
      </c>
      <c r="G13" s="38" t="s">
        <v>55</v>
      </c>
      <c r="H13" s="12">
        <f>B24+((B33-0)/((18-7)))*2</f>
        <v>20.272727272727273</v>
      </c>
    </row>
    <row r="14" spans="1:8" x14ac:dyDescent="0.25">
      <c r="A14" s="40" t="s">
        <v>43</v>
      </c>
      <c r="B14" s="40">
        <f>SUM(B3:B13)</f>
        <v>28</v>
      </c>
      <c r="C14" s="40">
        <f>SUM(C3:C13)</f>
        <v>544</v>
      </c>
      <c r="D14" s="12">
        <f>B14/28</f>
        <v>1</v>
      </c>
      <c r="E14" s="13">
        <f>B14/B14</f>
        <v>1</v>
      </c>
      <c r="G14" s="38" t="s">
        <v>56</v>
      </c>
      <c r="H14" s="12">
        <f>B30+((B31/2-B35)/E18)*2</f>
        <v>18.555555555555557</v>
      </c>
    </row>
    <row r="17" spans="1:5" x14ac:dyDescent="0.25">
      <c r="A17" s="12" t="s">
        <v>1</v>
      </c>
      <c r="B17" s="12" t="s">
        <v>7</v>
      </c>
      <c r="C17" s="41" t="s">
        <v>58</v>
      </c>
      <c r="D17" s="41" t="s">
        <v>50</v>
      </c>
      <c r="E17" s="41" t="s">
        <v>63</v>
      </c>
    </row>
    <row r="18" spans="1:5" x14ac:dyDescent="0.25">
      <c r="A18" s="12" t="s">
        <v>51</v>
      </c>
      <c r="B18" s="12">
        <f>COUNTIFS(RECOLECTARDATOS!D3:D30,"&gt;=17",RECOLECTARDATOS!D3:D30,"&lt;=19")</f>
        <v>18</v>
      </c>
      <c r="C18" s="12">
        <f>B18/28</f>
        <v>0.6428571428571429</v>
      </c>
      <c r="D18" s="13">
        <f>B18/B22</f>
        <v>0.6428571428571429</v>
      </c>
      <c r="E18" s="12">
        <f>B18</f>
        <v>18</v>
      </c>
    </row>
    <row r="19" spans="1:5" x14ac:dyDescent="0.25">
      <c r="A19" s="12" t="s">
        <v>52</v>
      </c>
      <c r="B19" s="12">
        <f>COUNTIFS(RECOLECTARDATOS!D3:D30,"&gt;=20",RECOLECTARDATOS!D3:D30,"&lt;=22")</f>
        <v>7</v>
      </c>
      <c r="C19" s="12">
        <f>B19/28</f>
        <v>0.25</v>
      </c>
      <c r="D19" s="13">
        <f>B19/B22</f>
        <v>0.25</v>
      </c>
      <c r="E19" s="12">
        <f>E18+B19</f>
        <v>25</v>
      </c>
    </row>
    <row r="20" spans="1:5" x14ac:dyDescent="0.25">
      <c r="A20" s="12" t="s">
        <v>53</v>
      </c>
      <c r="B20" s="12">
        <f>COUNTIFS(RECOLECTARDATOS!D3:D30,"&gt;=23",RECOLECTARDATOS!D3:D30,"&lt;=25")</f>
        <v>2</v>
      </c>
      <c r="C20" s="12">
        <f>B20/28</f>
        <v>7.1428571428571425E-2</v>
      </c>
      <c r="D20" s="13">
        <f>B20/B22</f>
        <v>7.1428571428571425E-2</v>
      </c>
      <c r="E20" s="12">
        <f>E19+B20</f>
        <v>27</v>
      </c>
    </row>
    <row r="21" spans="1:5" x14ac:dyDescent="0.25">
      <c r="A21" s="12" t="s">
        <v>54</v>
      </c>
      <c r="B21" s="12">
        <f>COUNTIFS(RECOLECTARDATOS!D3:D30,"&gt;=26",RECOLECTARDATOS!D3:D30,"&lt;=28")</f>
        <v>1</v>
      </c>
      <c r="C21" s="12">
        <f>B21/28</f>
        <v>3.5714285714285712E-2</v>
      </c>
      <c r="D21" s="13">
        <f>B21/B22</f>
        <v>3.5714285714285712E-2</v>
      </c>
      <c r="E21" s="12">
        <f>E20+B21</f>
        <v>28</v>
      </c>
    </row>
    <row r="22" spans="1:5" x14ac:dyDescent="0.25">
      <c r="B22" s="43">
        <f>SUM(B18:B21)</f>
        <v>28</v>
      </c>
      <c r="C22" s="38">
        <f>B22/28</f>
        <v>1</v>
      </c>
      <c r="D22" s="42">
        <f>B22/B22</f>
        <v>1</v>
      </c>
      <c r="E22" s="38">
        <f>SUM(E18:E21)</f>
        <v>98</v>
      </c>
    </row>
    <row r="23" spans="1:5" x14ac:dyDescent="0.25">
      <c r="A23" s="12" t="s">
        <v>45</v>
      </c>
      <c r="B23" s="12">
        <v>27</v>
      </c>
    </row>
    <row r="24" spans="1:5" x14ac:dyDescent="0.25">
      <c r="A24" s="12" t="s">
        <v>46</v>
      </c>
      <c r="B24" s="12">
        <v>17</v>
      </c>
    </row>
    <row r="25" spans="1:5" x14ac:dyDescent="0.25">
      <c r="A25" s="12" t="s">
        <v>47</v>
      </c>
      <c r="B25" s="12">
        <f>B23-B24</f>
        <v>10</v>
      </c>
    </row>
    <row r="26" spans="1:5" x14ac:dyDescent="0.25">
      <c r="A26" s="12" t="s">
        <v>48</v>
      </c>
      <c r="B26" s="12">
        <f>1+(3.322*LOG(28))</f>
        <v>5.8074589801188523</v>
      </c>
    </row>
    <row r="27" spans="1:5" x14ac:dyDescent="0.25">
      <c r="A27" s="12" t="s">
        <v>49</v>
      </c>
      <c r="B27" s="12">
        <f>(B25/B26)</f>
        <v>1.7219234839598205</v>
      </c>
    </row>
    <row r="29" spans="1:5" x14ac:dyDescent="0.25">
      <c r="A29" s="38" t="s">
        <v>64</v>
      </c>
      <c r="B29" s="38"/>
    </row>
    <row r="30" spans="1:5" x14ac:dyDescent="0.25">
      <c r="A30" s="12" t="s">
        <v>65</v>
      </c>
      <c r="B30" s="12">
        <v>17</v>
      </c>
    </row>
    <row r="31" spans="1:5" x14ac:dyDescent="0.25">
      <c r="A31" s="12" t="s">
        <v>66</v>
      </c>
      <c r="B31" s="12">
        <v>28</v>
      </c>
    </row>
    <row r="32" spans="1:5" x14ac:dyDescent="0.25">
      <c r="A32" s="12" t="s">
        <v>67</v>
      </c>
      <c r="B32" s="12">
        <v>0</v>
      </c>
    </row>
    <row r="33" spans="1:2" x14ac:dyDescent="0.25">
      <c r="A33" s="12" t="s">
        <v>68</v>
      </c>
      <c r="B33" s="12">
        <v>18</v>
      </c>
    </row>
    <row r="34" spans="1:2" x14ac:dyDescent="0.25">
      <c r="A34" s="12" t="s">
        <v>69</v>
      </c>
      <c r="B34" s="12">
        <v>2</v>
      </c>
    </row>
    <row r="35" spans="1:2" x14ac:dyDescent="0.25">
      <c r="A35" s="12" t="s">
        <v>70</v>
      </c>
      <c r="B35" s="12">
        <v>0</v>
      </c>
    </row>
    <row r="36" spans="1:2" x14ac:dyDescent="0.25">
      <c r="A36" s="12" t="s">
        <v>71</v>
      </c>
      <c r="B36" s="12">
        <v>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1"/>
  <sheetViews>
    <sheetView tabSelected="1" topLeftCell="H1" zoomScale="51" zoomScaleNormal="51" workbookViewId="0">
      <selection activeCell="S26" sqref="S26"/>
    </sheetView>
  </sheetViews>
  <sheetFormatPr baseColWidth="10" defaultRowHeight="15" x14ac:dyDescent="0.25"/>
  <sheetData>
    <row r="2" spans="2:3" x14ac:dyDescent="0.25">
      <c r="B2" s="15" t="s">
        <v>2</v>
      </c>
      <c r="C2" s="15" t="s">
        <v>7</v>
      </c>
    </row>
    <row r="3" spans="2:3" x14ac:dyDescent="0.25">
      <c r="B3" s="16">
        <v>1.53</v>
      </c>
      <c r="C3" s="12">
        <f>COUNTIF(RECOLECTARDATOS!E3:E30, "1.53")</f>
        <v>2</v>
      </c>
    </row>
    <row r="4" spans="2:3" x14ac:dyDescent="0.25">
      <c r="B4" s="16">
        <v>1.55</v>
      </c>
      <c r="C4" s="12">
        <f>COUNTIF(RECOLECTARDATOS!E3:E30, "1.55")</f>
        <v>1</v>
      </c>
    </row>
    <row r="5" spans="2:3" x14ac:dyDescent="0.25">
      <c r="B5" s="16">
        <v>1.56</v>
      </c>
      <c r="C5" s="12">
        <f>COUNTIF(RECOLECTARDATOS!E3:E30, "1.56")</f>
        <v>1</v>
      </c>
    </row>
    <row r="6" spans="2:3" x14ac:dyDescent="0.25">
      <c r="B6" s="16">
        <v>1.57</v>
      </c>
      <c r="C6" s="12">
        <f>COUNTIF(RECOLECTARDATOS!E3:E30, "1.57")</f>
        <v>1</v>
      </c>
    </row>
    <row r="7" spans="2:3" x14ac:dyDescent="0.25">
      <c r="B7" s="16">
        <v>1.58</v>
      </c>
      <c r="C7" s="12">
        <f>COUNTIF(RECOLECTARDATOS!E3:E30, "1.58")</f>
        <v>1</v>
      </c>
    </row>
    <row r="8" spans="2:3" x14ac:dyDescent="0.25">
      <c r="B8" s="16">
        <v>1.59</v>
      </c>
      <c r="C8" s="12">
        <f>COUNTIF(RECOLECTARDATOS!E3:E30, "1.59")</f>
        <v>1</v>
      </c>
    </row>
    <row r="9" spans="2:3" x14ac:dyDescent="0.25">
      <c r="B9" s="16">
        <v>1.6</v>
      </c>
      <c r="C9" s="12">
        <f>COUNTIF(RECOLECTARDATOS!E3:E30, "1.60")</f>
        <v>6</v>
      </c>
    </row>
    <row r="10" spans="2:3" x14ac:dyDescent="0.25">
      <c r="B10" s="16">
        <v>1.61</v>
      </c>
      <c r="C10" s="12">
        <f>COUNTIF(RECOLECTARDATOS!E3:E30, "1.61")</f>
        <v>1</v>
      </c>
    </row>
    <row r="11" spans="2:3" x14ac:dyDescent="0.25">
      <c r="B11" s="16">
        <v>1.62</v>
      </c>
      <c r="C11" s="12">
        <f>COUNTIF(RECOLECTARDATOS!E3:E30, "1.62")</f>
        <v>0</v>
      </c>
    </row>
    <row r="12" spans="2:3" x14ac:dyDescent="0.25">
      <c r="B12" s="16">
        <v>1.63</v>
      </c>
      <c r="C12" s="12">
        <f>COUNTIF(RECOLECTARDATOS!E3:E30, "1.63")</f>
        <v>3</v>
      </c>
    </row>
    <row r="13" spans="2:3" x14ac:dyDescent="0.25">
      <c r="B13" s="16">
        <v>1.64</v>
      </c>
      <c r="C13" s="12">
        <f>COUNTIF(RECOLECTARDATOS!E3:E30, "1.64")</f>
        <v>2</v>
      </c>
    </row>
    <row r="14" spans="2:3" x14ac:dyDescent="0.25">
      <c r="B14" s="16">
        <v>1.65</v>
      </c>
      <c r="C14" s="12">
        <f>COUNTIF(RECOLECTARDATOS!E3:E30, "1.65")</f>
        <v>3</v>
      </c>
    </row>
    <row r="15" spans="2:3" x14ac:dyDescent="0.25">
      <c r="B15" s="16">
        <v>1.66</v>
      </c>
      <c r="C15" s="12">
        <f>COUNTIF(RECOLECTARDATOS!E3:E30, "1.66")</f>
        <v>0</v>
      </c>
    </row>
    <row r="16" spans="2:3" x14ac:dyDescent="0.25">
      <c r="B16" s="16">
        <v>1.67</v>
      </c>
      <c r="C16" s="12">
        <f>COUNTIF(RECOLECTARDATOS!E3:E30, "1.67")</f>
        <v>2</v>
      </c>
    </row>
    <row r="17" spans="1:10" x14ac:dyDescent="0.25">
      <c r="B17" s="16">
        <v>1.68</v>
      </c>
      <c r="C17" s="12">
        <f>COUNTIF(RECOLECTARDATOS!E3:E30, "1.68")</f>
        <v>2</v>
      </c>
    </row>
    <row r="18" spans="1:10" x14ac:dyDescent="0.25">
      <c r="B18" s="16">
        <v>1.69</v>
      </c>
      <c r="C18" s="12">
        <f>COUNTIF(RECOLECTARDATOS!E3:E30, "1.69")</f>
        <v>0</v>
      </c>
    </row>
    <row r="19" spans="1:10" x14ac:dyDescent="0.25">
      <c r="B19" s="16">
        <v>1.7</v>
      </c>
      <c r="C19" s="12">
        <f>COUNTIF(RECOLECTARDATOS!E3:E30, "1.70")</f>
        <v>0</v>
      </c>
    </row>
    <row r="20" spans="1:10" x14ac:dyDescent="0.25">
      <c r="B20" s="16">
        <v>1.71</v>
      </c>
      <c r="C20" s="12">
        <f>COUNTIF(RECOLECTARDATOS!E3:E30, "1.71")</f>
        <v>0</v>
      </c>
    </row>
    <row r="21" spans="1:10" x14ac:dyDescent="0.25">
      <c r="B21" s="16">
        <v>1.72</v>
      </c>
      <c r="C21" s="12">
        <f>COUNTIF(RECOLECTARDATOS!E3:E30, "1.72")</f>
        <v>0</v>
      </c>
    </row>
    <row r="22" spans="1:10" x14ac:dyDescent="0.25">
      <c r="B22" s="16">
        <v>1.73</v>
      </c>
      <c r="C22" s="12">
        <f>COUNTIF(RECOLECTARDATOS!E3:E30, "1.73")</f>
        <v>2</v>
      </c>
    </row>
    <row r="23" spans="1:10" x14ac:dyDescent="0.25">
      <c r="B23" s="46" t="s">
        <v>44</v>
      </c>
      <c r="C23" s="12">
        <f>SUM(C3:C22)</f>
        <v>28</v>
      </c>
    </row>
    <row r="26" spans="1:10" x14ac:dyDescent="0.25">
      <c r="A26" s="22" t="s">
        <v>2</v>
      </c>
      <c r="B26" s="22"/>
      <c r="C26" s="14" t="s">
        <v>7</v>
      </c>
      <c r="D26" s="14" t="s">
        <v>58</v>
      </c>
      <c r="E26" s="14" t="s">
        <v>50</v>
      </c>
      <c r="F26" s="15"/>
      <c r="G26" s="14" t="s">
        <v>59</v>
      </c>
      <c r="H26" s="15"/>
      <c r="I26" s="17" t="s">
        <v>60</v>
      </c>
      <c r="J26" s="46" t="s">
        <v>74</v>
      </c>
    </row>
    <row r="27" spans="1:10" x14ac:dyDescent="0.25">
      <c r="A27" s="12">
        <v>1.53</v>
      </c>
      <c r="B27" s="12">
        <v>1.56</v>
      </c>
      <c r="C27" s="12">
        <f>COUNTIFS(RECOLECTARDATOS!E3:E30,"&gt;=1.53",RECOLECTARDATOS!E3:E30,"&lt;=1.56")</f>
        <v>4</v>
      </c>
      <c r="D27" s="12">
        <f>(C27/C33)</f>
        <v>0.14285714285714285</v>
      </c>
      <c r="E27" s="12">
        <f>(D27*100)</f>
        <v>14.285714285714285</v>
      </c>
      <c r="F27" s="13">
        <f>D27</f>
        <v>0.14285714285714285</v>
      </c>
      <c r="G27" s="19">
        <f>(A27+B27)/2</f>
        <v>1.5449999999999999</v>
      </c>
      <c r="H27" s="20"/>
      <c r="I27" s="5">
        <f>G27*C27</f>
        <v>6.18</v>
      </c>
      <c r="J27" s="12">
        <f>C27</f>
        <v>4</v>
      </c>
    </row>
    <row r="28" spans="1:10" x14ac:dyDescent="0.25">
      <c r="A28" s="12">
        <v>1.57</v>
      </c>
      <c r="B28" s="12">
        <v>1.6</v>
      </c>
      <c r="C28" s="12">
        <f>COUNTIFS(RECOLECTARDATOS!E3:E30,"&gt;=1.57",RECOLECTARDATOS!E3:E30,"&lt;=1.60")</f>
        <v>9</v>
      </c>
      <c r="D28" s="12">
        <f>(C28/C33)</f>
        <v>0.32142857142857145</v>
      </c>
      <c r="E28" s="12">
        <f t="shared" ref="E28:E32" si="0">(D28*100)</f>
        <v>32.142857142857146</v>
      </c>
      <c r="F28" s="13">
        <f t="shared" ref="F28:F33" si="1">D28</f>
        <v>0.32142857142857145</v>
      </c>
      <c r="G28" s="19">
        <f t="shared" ref="G28:G32" si="2">(A28+B28)/2</f>
        <v>1.585</v>
      </c>
      <c r="H28" s="20"/>
      <c r="I28" s="5">
        <f t="shared" ref="I28:I32" si="3">G28*C28</f>
        <v>14.265000000000001</v>
      </c>
      <c r="J28" s="12">
        <f>J27+C28</f>
        <v>13</v>
      </c>
    </row>
    <row r="29" spans="1:10" x14ac:dyDescent="0.25">
      <c r="A29" s="12">
        <v>1.61</v>
      </c>
      <c r="B29" s="12">
        <v>1.64</v>
      </c>
      <c r="C29" s="12">
        <f>COUNTIFS(RECOLECTARDATOS!E3:E30,"&gt;=1.61",RECOLECTARDATOS!E3:E30,"&lt;=1.64")</f>
        <v>6</v>
      </c>
      <c r="D29" s="12">
        <f>(C29/C33)</f>
        <v>0.21428571428571427</v>
      </c>
      <c r="E29" s="12">
        <f t="shared" si="0"/>
        <v>21.428571428571427</v>
      </c>
      <c r="F29" s="13">
        <f t="shared" si="1"/>
        <v>0.21428571428571427</v>
      </c>
      <c r="G29" s="19">
        <f t="shared" si="2"/>
        <v>1.625</v>
      </c>
      <c r="H29" s="20"/>
      <c r="I29" s="5">
        <f t="shared" si="3"/>
        <v>9.75</v>
      </c>
      <c r="J29" s="12">
        <f>J28+C29</f>
        <v>19</v>
      </c>
    </row>
    <row r="30" spans="1:10" x14ac:dyDescent="0.25">
      <c r="A30" s="12">
        <v>1.65</v>
      </c>
      <c r="B30" s="12">
        <v>1.68</v>
      </c>
      <c r="C30" s="12">
        <f>COUNTIFS(RECOLECTARDATOS!E3:E30,"&gt;=1.65",RECOLECTARDATOS!E3:E30,"&lt;=1.68")</f>
        <v>7</v>
      </c>
      <c r="D30" s="12">
        <f>(C30/C33)</f>
        <v>0.25</v>
      </c>
      <c r="E30" s="12">
        <f t="shared" si="0"/>
        <v>25</v>
      </c>
      <c r="F30" s="13">
        <f t="shared" si="1"/>
        <v>0.25</v>
      </c>
      <c r="G30" s="19">
        <f t="shared" si="2"/>
        <v>1.665</v>
      </c>
      <c r="H30" s="20"/>
      <c r="I30" s="5">
        <f t="shared" si="3"/>
        <v>11.655000000000001</v>
      </c>
      <c r="J30" s="12">
        <f>J29+C30</f>
        <v>26</v>
      </c>
    </row>
    <row r="31" spans="1:10" x14ac:dyDescent="0.25">
      <c r="A31" s="12">
        <v>1.69</v>
      </c>
      <c r="B31" s="12">
        <v>1.72</v>
      </c>
      <c r="C31" s="12">
        <f>COUNTIFS(RECOLECTARDATOS!E3:E30,"&gt;=1.69",RECOLECTARDATOS!E3:E30,"&lt;=1.72")</f>
        <v>0</v>
      </c>
      <c r="D31" s="12">
        <f>(C31/C33)</f>
        <v>0</v>
      </c>
      <c r="E31" s="12">
        <f t="shared" si="0"/>
        <v>0</v>
      </c>
      <c r="F31" s="13">
        <f t="shared" si="1"/>
        <v>0</v>
      </c>
      <c r="G31" s="19">
        <f t="shared" si="2"/>
        <v>1.7050000000000001</v>
      </c>
      <c r="H31" s="20"/>
      <c r="I31" s="5">
        <f t="shared" si="3"/>
        <v>0</v>
      </c>
      <c r="J31" s="12">
        <f>J30+C31</f>
        <v>26</v>
      </c>
    </row>
    <row r="32" spans="1:10" x14ac:dyDescent="0.25">
      <c r="A32" s="12">
        <v>1.73</v>
      </c>
      <c r="B32" s="12">
        <v>1.76</v>
      </c>
      <c r="C32" s="12">
        <f>COUNTIFS(RECOLECTARDATOS!E3:E30,"&gt;=1.73",RECOLECTARDATOS!E3:E30,"&lt;=1.76")</f>
        <v>2</v>
      </c>
      <c r="D32" s="12">
        <f>(C32/C33)</f>
        <v>7.1428571428571425E-2</v>
      </c>
      <c r="E32" s="12">
        <f t="shared" si="0"/>
        <v>7.1428571428571423</v>
      </c>
      <c r="F32" s="13">
        <f t="shared" si="1"/>
        <v>7.1428571428571425E-2</v>
      </c>
      <c r="G32" s="19">
        <f t="shared" si="2"/>
        <v>1.7450000000000001</v>
      </c>
      <c r="H32" s="20"/>
      <c r="I32" s="5">
        <f t="shared" si="3"/>
        <v>3.49</v>
      </c>
      <c r="J32" s="12">
        <f>J31+C32</f>
        <v>28</v>
      </c>
    </row>
    <row r="33" spans="1:13" x14ac:dyDescent="0.25">
      <c r="A33" s="21" t="s">
        <v>44</v>
      </c>
      <c r="B33" s="21"/>
      <c r="C33" s="12">
        <f>SUM(C27:C32)</f>
        <v>28</v>
      </c>
      <c r="D33" s="12">
        <f>SUM(D27:D32)</f>
        <v>1</v>
      </c>
      <c r="E33" s="12">
        <f>SUM(E27:E32)</f>
        <v>100</v>
      </c>
      <c r="F33" s="13">
        <f t="shared" si="1"/>
        <v>1</v>
      </c>
      <c r="G33" s="19">
        <f>SUM(G27:H32)</f>
        <v>9.870000000000001</v>
      </c>
      <c r="H33" s="20"/>
      <c r="I33" s="18">
        <f>SUM(I27:I32)</f>
        <v>45.34</v>
      </c>
      <c r="J33" s="12"/>
    </row>
    <row r="34" spans="1:13" x14ac:dyDescent="0.25">
      <c r="L34" s="46" t="s">
        <v>64</v>
      </c>
      <c r="M34" s="46"/>
    </row>
    <row r="35" spans="1:13" x14ac:dyDescent="0.25">
      <c r="B35" s="15" t="s">
        <v>45</v>
      </c>
      <c r="C35" s="12">
        <v>1.73</v>
      </c>
      <c r="H35" s="46" t="s">
        <v>57</v>
      </c>
      <c r="I35" s="12">
        <f>I33/28</f>
        <v>1.6192857142857144</v>
      </c>
      <c r="L35" s="12" t="s">
        <v>65</v>
      </c>
      <c r="M35" s="12">
        <v>1.57</v>
      </c>
    </row>
    <row r="36" spans="1:13" x14ac:dyDescent="0.25">
      <c r="B36" s="15" t="s">
        <v>46</v>
      </c>
      <c r="C36" s="12">
        <v>1.53</v>
      </c>
      <c r="L36" s="12" t="s">
        <v>75</v>
      </c>
      <c r="M36" s="12">
        <v>4</v>
      </c>
    </row>
    <row r="37" spans="1:13" x14ac:dyDescent="0.25">
      <c r="B37" s="15" t="s">
        <v>47</v>
      </c>
      <c r="C37" s="12">
        <f>C35-C36</f>
        <v>0.19999999999999996</v>
      </c>
      <c r="H37" s="46" t="s">
        <v>55</v>
      </c>
      <c r="I37" s="12">
        <f>M35+((M37-M36)/((M37-M39)+(M37-M40)))*M38</f>
        <v>1.5912500000000001</v>
      </c>
      <c r="L37" s="12" t="s">
        <v>76</v>
      </c>
      <c r="M37" s="12">
        <v>9</v>
      </c>
    </row>
    <row r="38" spans="1:13" x14ac:dyDescent="0.25">
      <c r="B38" s="15" t="s">
        <v>48</v>
      </c>
      <c r="C38" s="12">
        <f>1+(3.322*LOG(28))</f>
        <v>5.8074589801188523</v>
      </c>
      <c r="L38" s="12" t="s">
        <v>77</v>
      </c>
      <c r="M38" s="12">
        <v>3.4000000000000002E-2</v>
      </c>
    </row>
    <row r="39" spans="1:13" x14ac:dyDescent="0.25">
      <c r="B39" s="15" t="s">
        <v>49</v>
      </c>
      <c r="C39" s="12">
        <f>(C37/C38)</f>
        <v>3.44384696791964E-2</v>
      </c>
      <c r="H39" s="46" t="s">
        <v>56</v>
      </c>
      <c r="I39" s="12">
        <f>M35+((28/2-4)/M37)*M38</f>
        <v>1.6077777777777778</v>
      </c>
      <c r="L39" s="12" t="s">
        <v>70</v>
      </c>
      <c r="M39" s="12">
        <v>4</v>
      </c>
    </row>
    <row r="40" spans="1:13" x14ac:dyDescent="0.25">
      <c r="L40" s="12" t="s">
        <v>71</v>
      </c>
      <c r="M40" s="12">
        <v>6</v>
      </c>
    </row>
    <row r="41" spans="1:13" x14ac:dyDescent="0.25">
      <c r="L41" s="12" t="s">
        <v>66</v>
      </c>
      <c r="M41" s="12">
        <v>28</v>
      </c>
    </row>
  </sheetData>
  <mergeCells count="9">
    <mergeCell ref="G32:H32"/>
    <mergeCell ref="A33:B33"/>
    <mergeCell ref="G33:H33"/>
    <mergeCell ref="A26:B26"/>
    <mergeCell ref="G27:H27"/>
    <mergeCell ref="G28:H28"/>
    <mergeCell ref="G29:H29"/>
    <mergeCell ref="G30:H30"/>
    <mergeCell ref="G31:H31"/>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6"/>
  <sheetViews>
    <sheetView zoomScale="60" zoomScaleNormal="60" workbookViewId="0">
      <selection activeCell="K19" sqref="K19"/>
    </sheetView>
  </sheetViews>
  <sheetFormatPr baseColWidth="10" defaultRowHeight="15" x14ac:dyDescent="0.25"/>
  <cols>
    <col min="1" max="1" width="16" customWidth="1"/>
  </cols>
  <sheetData>
    <row r="2" spans="1:4" x14ac:dyDescent="0.25">
      <c r="A2" s="44" t="s">
        <v>3</v>
      </c>
      <c r="B2" s="44" t="s">
        <v>7</v>
      </c>
    </row>
    <row r="3" spans="1:4" x14ac:dyDescent="0.25">
      <c r="A3" s="12" t="s">
        <v>4</v>
      </c>
      <c r="B3" s="12">
        <f>COUNTIF(RECOLECTARDATOS!F4:F31, "ROCK")</f>
        <v>1</v>
      </c>
    </row>
    <row r="4" spans="1:4" x14ac:dyDescent="0.25">
      <c r="A4" s="12" t="s">
        <v>8</v>
      </c>
      <c r="B4" s="12">
        <f>COUNTIF(RECOLECTARDATOS!F4:F31, "REGUETON")</f>
        <v>7</v>
      </c>
    </row>
    <row r="5" spans="1:4" x14ac:dyDescent="0.25">
      <c r="A5" s="12" t="s">
        <v>5</v>
      </c>
      <c r="B5" s="12">
        <v>10</v>
      </c>
    </row>
    <row r="6" spans="1:4" x14ac:dyDescent="0.25">
      <c r="A6" s="12" t="s">
        <v>6</v>
      </c>
      <c r="B6" s="12">
        <f>COUNTIF(RECOLECTARDATOS!F3:F30, "HIP HOP")</f>
        <v>1</v>
      </c>
    </row>
    <row r="7" spans="1:4" x14ac:dyDescent="0.25">
      <c r="A7" s="12" t="s">
        <v>38</v>
      </c>
      <c r="B7" s="12">
        <f>COUNTIF(RECOLECTARDATOS!F4:F31, "ALTERNATIVO")</f>
        <v>5</v>
      </c>
    </row>
    <row r="8" spans="1:4" x14ac:dyDescent="0.25">
      <c r="A8" s="12" t="s">
        <v>40</v>
      </c>
      <c r="B8" s="12">
        <f>COUNTIF(RECOLECTARDATOS!F3:F30, "REGAE")</f>
        <v>1</v>
      </c>
    </row>
    <row r="9" spans="1:4" x14ac:dyDescent="0.25">
      <c r="A9" s="12" t="s">
        <v>39</v>
      </c>
      <c r="B9" s="12">
        <f>COUNTIF(RECOLECTARDATOS!F4:F31, "R&amp;B")</f>
        <v>1</v>
      </c>
    </row>
    <row r="10" spans="1:4" x14ac:dyDescent="0.25">
      <c r="A10" s="12" t="s">
        <v>42</v>
      </c>
      <c r="B10" s="12">
        <f>COUNTIF(RECOLECTARDATOS!F3:F30, "CORRIDOS")</f>
        <v>1</v>
      </c>
    </row>
    <row r="11" spans="1:4" x14ac:dyDescent="0.25">
      <c r="A11" s="12" t="s">
        <v>41</v>
      </c>
      <c r="B11" s="12">
        <f>COUNTIF(RECOLECTARDATOS!F4:F31, "RAP")</f>
        <v>1</v>
      </c>
    </row>
    <row r="12" spans="1:4" x14ac:dyDescent="0.25">
      <c r="A12" s="12" t="s">
        <v>44</v>
      </c>
      <c r="B12" s="12">
        <f>SUM(B3:B11)</f>
        <v>28</v>
      </c>
    </row>
    <row r="15" spans="1:4" x14ac:dyDescent="0.25">
      <c r="A15" s="44" t="s">
        <v>3</v>
      </c>
      <c r="B15" s="44" t="s">
        <v>7</v>
      </c>
      <c r="C15" s="45" t="s">
        <v>72</v>
      </c>
      <c r="D15" s="45" t="s">
        <v>50</v>
      </c>
    </row>
    <row r="16" spans="1:4" x14ac:dyDescent="0.25">
      <c r="A16" s="12" t="s">
        <v>4</v>
      </c>
      <c r="B16" s="12">
        <v>1</v>
      </c>
      <c r="C16" s="12">
        <f>B16/28</f>
        <v>3.5714285714285712E-2</v>
      </c>
      <c r="D16" s="13">
        <f>B16/28</f>
        <v>3.5714285714285712E-2</v>
      </c>
    </row>
    <row r="17" spans="1:6" x14ac:dyDescent="0.25">
      <c r="A17" s="12" t="s">
        <v>8</v>
      </c>
      <c r="B17" s="12">
        <v>7</v>
      </c>
      <c r="C17" s="12">
        <f t="shared" ref="C17:C24" si="0">B17/28</f>
        <v>0.25</v>
      </c>
      <c r="D17" s="13">
        <f t="shared" ref="D17:D24" si="1">B17/28</f>
        <v>0.25</v>
      </c>
    </row>
    <row r="18" spans="1:6" x14ac:dyDescent="0.25">
      <c r="A18" s="12" t="s">
        <v>5</v>
      </c>
      <c r="B18" s="12">
        <v>10</v>
      </c>
      <c r="C18" s="12">
        <f t="shared" si="0"/>
        <v>0.35714285714285715</v>
      </c>
      <c r="D18" s="13">
        <f t="shared" si="1"/>
        <v>0.35714285714285715</v>
      </c>
    </row>
    <row r="19" spans="1:6" x14ac:dyDescent="0.25">
      <c r="A19" s="12" t="s">
        <v>6</v>
      </c>
      <c r="B19" s="12">
        <v>1</v>
      </c>
      <c r="C19" s="12">
        <f t="shared" si="0"/>
        <v>3.5714285714285712E-2</v>
      </c>
      <c r="D19" s="13">
        <f t="shared" si="1"/>
        <v>3.5714285714285712E-2</v>
      </c>
    </row>
    <row r="20" spans="1:6" x14ac:dyDescent="0.25">
      <c r="A20" s="12" t="s">
        <v>38</v>
      </c>
      <c r="B20" s="12">
        <v>5</v>
      </c>
      <c r="C20" s="12">
        <f t="shared" si="0"/>
        <v>0.17857142857142858</v>
      </c>
      <c r="D20" s="13">
        <f t="shared" si="1"/>
        <v>0.17857142857142858</v>
      </c>
    </row>
    <row r="21" spans="1:6" x14ac:dyDescent="0.25">
      <c r="A21" s="12" t="s">
        <v>40</v>
      </c>
      <c r="B21" s="12">
        <f>COUNTIF(RECOLECTARDATOS!F16:F43, "REGAE")</f>
        <v>1</v>
      </c>
      <c r="C21" s="12">
        <f t="shared" si="0"/>
        <v>3.5714285714285712E-2</v>
      </c>
      <c r="D21" s="13">
        <f t="shared" si="1"/>
        <v>3.5714285714285712E-2</v>
      </c>
    </row>
    <row r="22" spans="1:6" x14ac:dyDescent="0.25">
      <c r="A22" s="12" t="s">
        <v>39</v>
      </c>
      <c r="B22" s="12">
        <f>COUNTIF(RECOLECTARDATOS!F17:F44, "R&amp;B")</f>
        <v>1</v>
      </c>
      <c r="C22" s="12">
        <f t="shared" si="0"/>
        <v>3.5714285714285712E-2</v>
      </c>
      <c r="D22" s="13">
        <f t="shared" si="1"/>
        <v>3.5714285714285712E-2</v>
      </c>
    </row>
    <row r="23" spans="1:6" ht="15" customHeight="1" x14ac:dyDescent="0.25">
      <c r="A23" s="12" t="s">
        <v>42</v>
      </c>
      <c r="B23" s="12">
        <f>COUNTIF(RECOLECTARDATOS!F16:F43, "CORRIDOS")</f>
        <v>1</v>
      </c>
      <c r="C23" s="12">
        <f t="shared" si="0"/>
        <v>3.5714285714285712E-2</v>
      </c>
      <c r="D23" s="13">
        <f t="shared" si="1"/>
        <v>3.5714285714285712E-2</v>
      </c>
    </row>
    <row r="24" spans="1:6" x14ac:dyDescent="0.25">
      <c r="A24" s="12" t="s">
        <v>41</v>
      </c>
      <c r="B24" s="12">
        <f>COUNTIF(RECOLECTARDATOS!F17:F44, "RAP")</f>
        <v>1</v>
      </c>
      <c r="C24" s="12">
        <f t="shared" si="0"/>
        <v>3.5714285714285712E-2</v>
      </c>
      <c r="D24" s="13">
        <f t="shared" si="1"/>
        <v>3.5714285714285712E-2</v>
      </c>
    </row>
    <row r="25" spans="1:6" x14ac:dyDescent="0.25">
      <c r="A25" s="12" t="s">
        <v>44</v>
      </c>
      <c r="B25" s="12">
        <f>SUM(B16:B24)</f>
        <v>28</v>
      </c>
      <c r="C25" s="12">
        <f>B25/28</f>
        <v>1</v>
      </c>
      <c r="D25" s="13">
        <f>B25/28</f>
        <v>1</v>
      </c>
    </row>
    <row r="26" spans="1:6" x14ac:dyDescent="0.25">
      <c r="E26" s="44" t="s">
        <v>55</v>
      </c>
      <c r="F26" s="44" t="s">
        <v>73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C29"/>
  <sheetViews>
    <sheetView topLeftCell="A15" workbookViewId="0">
      <selection activeCell="B2" sqref="B2:B29"/>
    </sheetView>
  </sheetViews>
  <sheetFormatPr baseColWidth="10" defaultRowHeight="15" x14ac:dyDescent="0.25"/>
  <cols>
    <col min="2" max="2" width="53.42578125" customWidth="1"/>
  </cols>
  <sheetData>
    <row r="2" spans="1:3" ht="18" customHeight="1" x14ac:dyDescent="0.25">
      <c r="A2" s="1">
        <v>1</v>
      </c>
      <c r="B2" s="1" t="s">
        <v>9</v>
      </c>
      <c r="C2" s="3"/>
    </row>
    <row r="3" spans="1:3" ht="18" customHeight="1" x14ac:dyDescent="0.25">
      <c r="A3" s="2">
        <v>2</v>
      </c>
      <c r="B3" s="1" t="s">
        <v>10</v>
      </c>
      <c r="C3" s="4"/>
    </row>
    <row r="4" spans="1:3" ht="18" customHeight="1" x14ac:dyDescent="0.25">
      <c r="A4" s="2">
        <v>3</v>
      </c>
      <c r="B4" s="1" t="s">
        <v>11</v>
      </c>
      <c r="C4" s="4"/>
    </row>
    <row r="5" spans="1:3" ht="18" customHeight="1" x14ac:dyDescent="0.25">
      <c r="A5" s="2">
        <v>4</v>
      </c>
      <c r="B5" s="1" t="s">
        <v>12</v>
      </c>
      <c r="C5" s="4"/>
    </row>
    <row r="6" spans="1:3" ht="18" customHeight="1" x14ac:dyDescent="0.25">
      <c r="A6" s="2">
        <v>5</v>
      </c>
      <c r="B6" s="1" t="s">
        <v>13</v>
      </c>
      <c r="C6" s="4"/>
    </row>
    <row r="7" spans="1:3" ht="18" customHeight="1" x14ac:dyDescent="0.25">
      <c r="A7" s="2">
        <v>6</v>
      </c>
      <c r="B7" s="1" t="s">
        <v>14</v>
      </c>
      <c r="C7" s="4"/>
    </row>
    <row r="8" spans="1:3" ht="18" customHeight="1" x14ac:dyDescent="0.25">
      <c r="A8" s="2">
        <v>7</v>
      </c>
      <c r="B8" s="1" t="s">
        <v>15</v>
      </c>
      <c r="C8" s="4"/>
    </row>
    <row r="9" spans="1:3" ht="18" customHeight="1" x14ac:dyDescent="0.25">
      <c r="A9" s="2">
        <v>8</v>
      </c>
      <c r="B9" s="1" t="s">
        <v>16</v>
      </c>
      <c r="C9" s="4"/>
    </row>
    <row r="10" spans="1:3" ht="18" customHeight="1" x14ac:dyDescent="0.25">
      <c r="A10" s="2">
        <v>9</v>
      </c>
      <c r="B10" s="1" t="s">
        <v>17</v>
      </c>
      <c r="C10" s="4"/>
    </row>
    <row r="11" spans="1:3" ht="18" customHeight="1" x14ac:dyDescent="0.25">
      <c r="A11" s="2">
        <v>10</v>
      </c>
      <c r="B11" s="1" t="s">
        <v>18</v>
      </c>
      <c r="C11" s="4"/>
    </row>
    <row r="12" spans="1:3" ht="18" customHeight="1" x14ac:dyDescent="0.25">
      <c r="A12" s="2">
        <v>11</v>
      </c>
      <c r="B12" s="1" t="s">
        <v>19</v>
      </c>
      <c r="C12" s="4"/>
    </row>
    <row r="13" spans="1:3" ht="18" customHeight="1" x14ac:dyDescent="0.25">
      <c r="A13" s="2">
        <v>12</v>
      </c>
      <c r="B13" s="1" t="s">
        <v>20</v>
      </c>
      <c r="C13" s="4"/>
    </row>
    <row r="14" spans="1:3" ht="18" customHeight="1" x14ac:dyDescent="0.25">
      <c r="A14" s="2">
        <v>13</v>
      </c>
      <c r="B14" s="1" t="s">
        <v>21</v>
      </c>
      <c r="C14" s="4"/>
    </row>
    <row r="15" spans="1:3" ht="18" customHeight="1" x14ac:dyDescent="0.25">
      <c r="A15" s="2">
        <v>14</v>
      </c>
      <c r="B15" s="1" t="s">
        <v>22</v>
      </c>
      <c r="C15" s="4"/>
    </row>
    <row r="16" spans="1:3" ht="18" customHeight="1" x14ac:dyDescent="0.25">
      <c r="A16" s="2">
        <v>15</v>
      </c>
      <c r="B16" s="1" t="s">
        <v>23</v>
      </c>
      <c r="C16" s="4"/>
    </row>
    <row r="17" spans="1:3" ht="18" customHeight="1" x14ac:dyDescent="0.25">
      <c r="A17" s="2">
        <v>16</v>
      </c>
      <c r="B17" s="1" t="s">
        <v>24</v>
      </c>
      <c r="C17" s="4"/>
    </row>
    <row r="18" spans="1:3" ht="18" customHeight="1" x14ac:dyDescent="0.25">
      <c r="A18" s="2">
        <v>17</v>
      </c>
      <c r="B18" s="1" t="s">
        <v>25</v>
      </c>
      <c r="C18" s="4"/>
    </row>
    <row r="19" spans="1:3" ht="18" customHeight="1" x14ac:dyDescent="0.25">
      <c r="A19" s="2">
        <v>18</v>
      </c>
      <c r="B19" s="1" t="s">
        <v>26</v>
      </c>
      <c r="C19" s="4"/>
    </row>
    <row r="20" spans="1:3" ht="18" customHeight="1" x14ac:dyDescent="0.25">
      <c r="A20" s="2">
        <v>19</v>
      </c>
      <c r="B20" s="1" t="s">
        <v>27</v>
      </c>
      <c r="C20" s="4"/>
    </row>
    <row r="21" spans="1:3" ht="18" customHeight="1" x14ac:dyDescent="0.25">
      <c r="A21" s="2">
        <v>20</v>
      </c>
      <c r="B21" s="1" t="s">
        <v>28</v>
      </c>
      <c r="C21" s="4"/>
    </row>
    <row r="22" spans="1:3" ht="18" customHeight="1" x14ac:dyDescent="0.25">
      <c r="A22" s="2">
        <v>21</v>
      </c>
      <c r="B22" s="1" t="s">
        <v>29</v>
      </c>
      <c r="C22" s="4"/>
    </row>
    <row r="23" spans="1:3" ht="18" customHeight="1" x14ac:dyDescent="0.25">
      <c r="A23" s="2">
        <v>22</v>
      </c>
      <c r="B23" s="1" t="s">
        <v>30</v>
      </c>
      <c r="C23" s="4"/>
    </row>
    <row r="24" spans="1:3" ht="18" customHeight="1" x14ac:dyDescent="0.25">
      <c r="A24" s="2">
        <v>23</v>
      </c>
      <c r="B24" s="1" t="s">
        <v>31</v>
      </c>
      <c r="C24" s="4"/>
    </row>
    <row r="25" spans="1:3" ht="18" customHeight="1" x14ac:dyDescent="0.25">
      <c r="A25" s="2">
        <v>24</v>
      </c>
      <c r="B25" s="1" t="s">
        <v>32</v>
      </c>
      <c r="C25" s="4"/>
    </row>
    <row r="26" spans="1:3" ht="18" customHeight="1" x14ac:dyDescent="0.25">
      <c r="A26" s="2">
        <v>25</v>
      </c>
      <c r="B26" s="1" t="s">
        <v>33</v>
      </c>
      <c r="C26" s="4"/>
    </row>
    <row r="27" spans="1:3" ht="18" customHeight="1" x14ac:dyDescent="0.25">
      <c r="A27" s="2">
        <v>26</v>
      </c>
      <c r="B27" s="1" t="s">
        <v>34</v>
      </c>
      <c r="C27" s="4"/>
    </row>
    <row r="28" spans="1:3" ht="18" customHeight="1" x14ac:dyDescent="0.25">
      <c r="A28" s="2">
        <v>27</v>
      </c>
      <c r="B28" s="1" t="s">
        <v>35</v>
      </c>
      <c r="C28" s="4"/>
    </row>
    <row r="29" spans="1:3" ht="18" customHeight="1" x14ac:dyDescent="0.25">
      <c r="A29" s="2">
        <v>28</v>
      </c>
      <c r="B29" s="1" t="s">
        <v>36</v>
      </c>
      <c r="C29" s="4"/>
    </row>
  </sheetData>
  <pageMargins left="0.7" right="0.7" top="0.75" bottom="0.75" header="0.3" footer="0.3"/>
  <drawing r:id="rId1"/>
  <legacyDrawing r:id="rId2"/>
  <controls>
    <mc:AlternateContent xmlns:mc="http://schemas.openxmlformats.org/markup-compatibility/2006">
      <mc:Choice Requires="x14">
        <control shapeId="6145" r:id="rId3" name="Control 1">
          <controlPr defaultSize="0" r:id="rId4">
            <anchor moveWithCells="1">
              <from>
                <xdr:col>1</xdr:col>
                <xdr:colOff>0</xdr:colOff>
                <xdr:row>1</xdr:row>
                <xdr:rowOff>0</xdr:rowOff>
              </from>
              <to>
                <xdr:col>1</xdr:col>
                <xdr:colOff>457200</xdr:colOff>
                <xdr:row>2</xdr:row>
                <xdr:rowOff>0</xdr:rowOff>
              </to>
            </anchor>
          </controlPr>
        </control>
      </mc:Choice>
      <mc:Fallback>
        <control shapeId="6145" r:id="rId3" name="Control 1"/>
      </mc:Fallback>
    </mc:AlternateContent>
    <mc:AlternateContent xmlns:mc="http://schemas.openxmlformats.org/markup-compatibility/2006">
      <mc:Choice Requires="x14">
        <control shapeId="6147" r:id="rId5" name="Control 3">
          <controlPr defaultSize="0" r:id="rId4">
            <anchor moveWithCells="1">
              <from>
                <xdr:col>3</xdr:col>
                <xdr:colOff>0</xdr:colOff>
                <xdr:row>2</xdr:row>
                <xdr:rowOff>0</xdr:rowOff>
              </from>
              <to>
                <xdr:col>3</xdr:col>
                <xdr:colOff>457200</xdr:colOff>
                <xdr:row>3</xdr:row>
                <xdr:rowOff>0</xdr:rowOff>
              </to>
            </anchor>
          </controlPr>
        </control>
      </mc:Choice>
      <mc:Fallback>
        <control shapeId="6147" r:id="rId5" name="Control 3"/>
      </mc:Fallback>
    </mc:AlternateContent>
    <mc:AlternateContent xmlns:mc="http://schemas.openxmlformats.org/markup-compatibility/2006">
      <mc:Choice Requires="x14">
        <control shapeId="6149" r:id="rId6" name="Control 5">
          <controlPr defaultSize="0" r:id="rId4">
            <anchor moveWithCells="1">
              <from>
                <xdr:col>3</xdr:col>
                <xdr:colOff>0</xdr:colOff>
                <xdr:row>3</xdr:row>
                <xdr:rowOff>0</xdr:rowOff>
              </from>
              <to>
                <xdr:col>3</xdr:col>
                <xdr:colOff>457200</xdr:colOff>
                <xdr:row>4</xdr:row>
                <xdr:rowOff>0</xdr:rowOff>
              </to>
            </anchor>
          </controlPr>
        </control>
      </mc:Choice>
      <mc:Fallback>
        <control shapeId="6149" r:id="rId6" name="Control 5"/>
      </mc:Fallback>
    </mc:AlternateContent>
    <mc:AlternateContent xmlns:mc="http://schemas.openxmlformats.org/markup-compatibility/2006">
      <mc:Choice Requires="x14">
        <control shapeId="6151" r:id="rId7" name="Control 7">
          <controlPr defaultSize="0" r:id="rId4">
            <anchor moveWithCells="1">
              <from>
                <xdr:col>3</xdr:col>
                <xdr:colOff>0</xdr:colOff>
                <xdr:row>4</xdr:row>
                <xdr:rowOff>0</xdr:rowOff>
              </from>
              <to>
                <xdr:col>3</xdr:col>
                <xdr:colOff>457200</xdr:colOff>
                <xdr:row>5</xdr:row>
                <xdr:rowOff>0</xdr:rowOff>
              </to>
            </anchor>
          </controlPr>
        </control>
      </mc:Choice>
      <mc:Fallback>
        <control shapeId="6151" r:id="rId7" name="Control 7"/>
      </mc:Fallback>
    </mc:AlternateContent>
    <mc:AlternateContent xmlns:mc="http://schemas.openxmlformats.org/markup-compatibility/2006">
      <mc:Choice Requires="x14">
        <control shapeId="6153" r:id="rId8" name="Control 9">
          <controlPr defaultSize="0" r:id="rId4">
            <anchor moveWithCells="1">
              <from>
                <xdr:col>3</xdr:col>
                <xdr:colOff>0</xdr:colOff>
                <xdr:row>5</xdr:row>
                <xdr:rowOff>0</xdr:rowOff>
              </from>
              <to>
                <xdr:col>3</xdr:col>
                <xdr:colOff>457200</xdr:colOff>
                <xdr:row>6</xdr:row>
                <xdr:rowOff>0</xdr:rowOff>
              </to>
            </anchor>
          </controlPr>
        </control>
      </mc:Choice>
      <mc:Fallback>
        <control shapeId="6153" r:id="rId8" name="Control 9"/>
      </mc:Fallback>
    </mc:AlternateContent>
    <mc:AlternateContent xmlns:mc="http://schemas.openxmlformats.org/markup-compatibility/2006">
      <mc:Choice Requires="x14">
        <control shapeId="6155" r:id="rId9" name="Control 11">
          <controlPr defaultSize="0" r:id="rId4">
            <anchor moveWithCells="1">
              <from>
                <xdr:col>3</xdr:col>
                <xdr:colOff>0</xdr:colOff>
                <xdr:row>6</xdr:row>
                <xdr:rowOff>0</xdr:rowOff>
              </from>
              <to>
                <xdr:col>3</xdr:col>
                <xdr:colOff>457200</xdr:colOff>
                <xdr:row>7</xdr:row>
                <xdr:rowOff>0</xdr:rowOff>
              </to>
            </anchor>
          </controlPr>
        </control>
      </mc:Choice>
      <mc:Fallback>
        <control shapeId="6155" r:id="rId9" name="Control 11"/>
      </mc:Fallback>
    </mc:AlternateContent>
    <mc:AlternateContent xmlns:mc="http://schemas.openxmlformats.org/markup-compatibility/2006">
      <mc:Choice Requires="x14">
        <control shapeId="6157" r:id="rId10" name="Control 13">
          <controlPr defaultSize="0" r:id="rId4">
            <anchor moveWithCells="1">
              <from>
                <xdr:col>3</xdr:col>
                <xdr:colOff>0</xdr:colOff>
                <xdr:row>7</xdr:row>
                <xdr:rowOff>0</xdr:rowOff>
              </from>
              <to>
                <xdr:col>3</xdr:col>
                <xdr:colOff>457200</xdr:colOff>
                <xdr:row>8</xdr:row>
                <xdr:rowOff>0</xdr:rowOff>
              </to>
            </anchor>
          </controlPr>
        </control>
      </mc:Choice>
      <mc:Fallback>
        <control shapeId="6157" r:id="rId10" name="Control 13"/>
      </mc:Fallback>
    </mc:AlternateContent>
    <mc:AlternateContent xmlns:mc="http://schemas.openxmlformats.org/markup-compatibility/2006">
      <mc:Choice Requires="x14">
        <control shapeId="6159" r:id="rId11" name="Control 15">
          <controlPr defaultSize="0" r:id="rId4">
            <anchor moveWithCells="1">
              <from>
                <xdr:col>3</xdr:col>
                <xdr:colOff>0</xdr:colOff>
                <xdr:row>8</xdr:row>
                <xdr:rowOff>0</xdr:rowOff>
              </from>
              <to>
                <xdr:col>3</xdr:col>
                <xdr:colOff>457200</xdr:colOff>
                <xdr:row>9</xdr:row>
                <xdr:rowOff>0</xdr:rowOff>
              </to>
            </anchor>
          </controlPr>
        </control>
      </mc:Choice>
      <mc:Fallback>
        <control shapeId="6159" r:id="rId11" name="Control 15"/>
      </mc:Fallback>
    </mc:AlternateContent>
    <mc:AlternateContent xmlns:mc="http://schemas.openxmlformats.org/markup-compatibility/2006">
      <mc:Choice Requires="x14">
        <control shapeId="6161" r:id="rId12" name="Control 17">
          <controlPr defaultSize="0" r:id="rId4">
            <anchor moveWithCells="1">
              <from>
                <xdr:col>3</xdr:col>
                <xdr:colOff>0</xdr:colOff>
                <xdr:row>9</xdr:row>
                <xdr:rowOff>0</xdr:rowOff>
              </from>
              <to>
                <xdr:col>3</xdr:col>
                <xdr:colOff>457200</xdr:colOff>
                <xdr:row>10</xdr:row>
                <xdr:rowOff>0</xdr:rowOff>
              </to>
            </anchor>
          </controlPr>
        </control>
      </mc:Choice>
      <mc:Fallback>
        <control shapeId="6161" r:id="rId12" name="Control 17"/>
      </mc:Fallback>
    </mc:AlternateContent>
    <mc:AlternateContent xmlns:mc="http://schemas.openxmlformats.org/markup-compatibility/2006">
      <mc:Choice Requires="x14">
        <control shapeId="6163" r:id="rId13" name="Control 19">
          <controlPr defaultSize="0" r:id="rId4">
            <anchor moveWithCells="1">
              <from>
                <xdr:col>3</xdr:col>
                <xdr:colOff>0</xdr:colOff>
                <xdr:row>10</xdr:row>
                <xdr:rowOff>0</xdr:rowOff>
              </from>
              <to>
                <xdr:col>3</xdr:col>
                <xdr:colOff>457200</xdr:colOff>
                <xdr:row>11</xdr:row>
                <xdr:rowOff>0</xdr:rowOff>
              </to>
            </anchor>
          </controlPr>
        </control>
      </mc:Choice>
      <mc:Fallback>
        <control shapeId="6163" r:id="rId13" name="Control 19"/>
      </mc:Fallback>
    </mc:AlternateContent>
    <mc:AlternateContent xmlns:mc="http://schemas.openxmlformats.org/markup-compatibility/2006">
      <mc:Choice Requires="x14">
        <control shapeId="6165" r:id="rId14" name="Control 21">
          <controlPr defaultSize="0" r:id="rId4">
            <anchor moveWithCells="1">
              <from>
                <xdr:col>3</xdr:col>
                <xdr:colOff>0</xdr:colOff>
                <xdr:row>11</xdr:row>
                <xdr:rowOff>0</xdr:rowOff>
              </from>
              <to>
                <xdr:col>3</xdr:col>
                <xdr:colOff>457200</xdr:colOff>
                <xdr:row>12</xdr:row>
                <xdr:rowOff>0</xdr:rowOff>
              </to>
            </anchor>
          </controlPr>
        </control>
      </mc:Choice>
      <mc:Fallback>
        <control shapeId="6165" r:id="rId14" name="Control 21"/>
      </mc:Fallback>
    </mc:AlternateContent>
    <mc:AlternateContent xmlns:mc="http://schemas.openxmlformats.org/markup-compatibility/2006">
      <mc:Choice Requires="x14">
        <control shapeId="6167" r:id="rId15" name="Control 23">
          <controlPr defaultSize="0" r:id="rId4">
            <anchor moveWithCells="1">
              <from>
                <xdr:col>3</xdr:col>
                <xdr:colOff>0</xdr:colOff>
                <xdr:row>12</xdr:row>
                <xdr:rowOff>0</xdr:rowOff>
              </from>
              <to>
                <xdr:col>3</xdr:col>
                <xdr:colOff>457200</xdr:colOff>
                <xdr:row>13</xdr:row>
                <xdr:rowOff>0</xdr:rowOff>
              </to>
            </anchor>
          </controlPr>
        </control>
      </mc:Choice>
      <mc:Fallback>
        <control shapeId="6167" r:id="rId15" name="Control 23"/>
      </mc:Fallback>
    </mc:AlternateContent>
    <mc:AlternateContent xmlns:mc="http://schemas.openxmlformats.org/markup-compatibility/2006">
      <mc:Choice Requires="x14">
        <control shapeId="6169" r:id="rId16" name="Control 25">
          <controlPr defaultSize="0" r:id="rId4">
            <anchor moveWithCells="1">
              <from>
                <xdr:col>3</xdr:col>
                <xdr:colOff>0</xdr:colOff>
                <xdr:row>13</xdr:row>
                <xdr:rowOff>0</xdr:rowOff>
              </from>
              <to>
                <xdr:col>3</xdr:col>
                <xdr:colOff>457200</xdr:colOff>
                <xdr:row>14</xdr:row>
                <xdr:rowOff>0</xdr:rowOff>
              </to>
            </anchor>
          </controlPr>
        </control>
      </mc:Choice>
      <mc:Fallback>
        <control shapeId="6169" r:id="rId16" name="Control 25"/>
      </mc:Fallback>
    </mc:AlternateContent>
    <mc:AlternateContent xmlns:mc="http://schemas.openxmlformats.org/markup-compatibility/2006">
      <mc:Choice Requires="x14">
        <control shapeId="6171" r:id="rId17" name="Control 27">
          <controlPr defaultSize="0" r:id="rId4">
            <anchor moveWithCells="1">
              <from>
                <xdr:col>3</xdr:col>
                <xdr:colOff>0</xdr:colOff>
                <xdr:row>14</xdr:row>
                <xdr:rowOff>0</xdr:rowOff>
              </from>
              <to>
                <xdr:col>3</xdr:col>
                <xdr:colOff>457200</xdr:colOff>
                <xdr:row>15</xdr:row>
                <xdr:rowOff>0</xdr:rowOff>
              </to>
            </anchor>
          </controlPr>
        </control>
      </mc:Choice>
      <mc:Fallback>
        <control shapeId="6171" r:id="rId17" name="Control 27"/>
      </mc:Fallback>
    </mc:AlternateContent>
    <mc:AlternateContent xmlns:mc="http://schemas.openxmlformats.org/markup-compatibility/2006">
      <mc:Choice Requires="x14">
        <control shapeId="6173" r:id="rId18" name="Control 29">
          <controlPr defaultSize="0" r:id="rId4">
            <anchor moveWithCells="1">
              <from>
                <xdr:col>3</xdr:col>
                <xdr:colOff>0</xdr:colOff>
                <xdr:row>15</xdr:row>
                <xdr:rowOff>0</xdr:rowOff>
              </from>
              <to>
                <xdr:col>3</xdr:col>
                <xdr:colOff>457200</xdr:colOff>
                <xdr:row>16</xdr:row>
                <xdr:rowOff>0</xdr:rowOff>
              </to>
            </anchor>
          </controlPr>
        </control>
      </mc:Choice>
      <mc:Fallback>
        <control shapeId="6173" r:id="rId18" name="Control 29"/>
      </mc:Fallback>
    </mc:AlternateContent>
    <mc:AlternateContent xmlns:mc="http://schemas.openxmlformats.org/markup-compatibility/2006">
      <mc:Choice Requires="x14">
        <control shapeId="6175" r:id="rId19" name="Control 31">
          <controlPr defaultSize="0" r:id="rId4">
            <anchor moveWithCells="1">
              <from>
                <xdr:col>3</xdr:col>
                <xdr:colOff>0</xdr:colOff>
                <xdr:row>16</xdr:row>
                <xdr:rowOff>0</xdr:rowOff>
              </from>
              <to>
                <xdr:col>3</xdr:col>
                <xdr:colOff>457200</xdr:colOff>
                <xdr:row>17</xdr:row>
                <xdr:rowOff>0</xdr:rowOff>
              </to>
            </anchor>
          </controlPr>
        </control>
      </mc:Choice>
      <mc:Fallback>
        <control shapeId="6175" r:id="rId19" name="Control 31"/>
      </mc:Fallback>
    </mc:AlternateContent>
    <mc:AlternateContent xmlns:mc="http://schemas.openxmlformats.org/markup-compatibility/2006">
      <mc:Choice Requires="x14">
        <control shapeId="6177" r:id="rId20" name="Control 33">
          <controlPr defaultSize="0" r:id="rId4">
            <anchor moveWithCells="1">
              <from>
                <xdr:col>3</xdr:col>
                <xdr:colOff>0</xdr:colOff>
                <xdr:row>17</xdr:row>
                <xdr:rowOff>0</xdr:rowOff>
              </from>
              <to>
                <xdr:col>3</xdr:col>
                <xdr:colOff>457200</xdr:colOff>
                <xdr:row>18</xdr:row>
                <xdr:rowOff>0</xdr:rowOff>
              </to>
            </anchor>
          </controlPr>
        </control>
      </mc:Choice>
      <mc:Fallback>
        <control shapeId="6177" r:id="rId20" name="Control 33"/>
      </mc:Fallback>
    </mc:AlternateContent>
    <mc:AlternateContent xmlns:mc="http://schemas.openxmlformats.org/markup-compatibility/2006">
      <mc:Choice Requires="x14">
        <control shapeId="6179" r:id="rId21" name="Control 35">
          <controlPr defaultSize="0" r:id="rId4">
            <anchor moveWithCells="1">
              <from>
                <xdr:col>3</xdr:col>
                <xdr:colOff>0</xdr:colOff>
                <xdr:row>18</xdr:row>
                <xdr:rowOff>0</xdr:rowOff>
              </from>
              <to>
                <xdr:col>3</xdr:col>
                <xdr:colOff>457200</xdr:colOff>
                <xdr:row>19</xdr:row>
                <xdr:rowOff>0</xdr:rowOff>
              </to>
            </anchor>
          </controlPr>
        </control>
      </mc:Choice>
      <mc:Fallback>
        <control shapeId="6179" r:id="rId21" name="Control 35"/>
      </mc:Fallback>
    </mc:AlternateContent>
    <mc:AlternateContent xmlns:mc="http://schemas.openxmlformats.org/markup-compatibility/2006">
      <mc:Choice Requires="x14">
        <control shapeId="6181" r:id="rId22" name="Control 37">
          <controlPr defaultSize="0" r:id="rId4">
            <anchor moveWithCells="1">
              <from>
                <xdr:col>3</xdr:col>
                <xdr:colOff>0</xdr:colOff>
                <xdr:row>19</xdr:row>
                <xdr:rowOff>0</xdr:rowOff>
              </from>
              <to>
                <xdr:col>3</xdr:col>
                <xdr:colOff>457200</xdr:colOff>
                <xdr:row>20</xdr:row>
                <xdr:rowOff>0</xdr:rowOff>
              </to>
            </anchor>
          </controlPr>
        </control>
      </mc:Choice>
      <mc:Fallback>
        <control shapeId="6181" r:id="rId22" name="Control 37"/>
      </mc:Fallback>
    </mc:AlternateContent>
    <mc:AlternateContent xmlns:mc="http://schemas.openxmlformats.org/markup-compatibility/2006">
      <mc:Choice Requires="x14">
        <control shapeId="6183" r:id="rId23" name="Control 39">
          <controlPr defaultSize="0" r:id="rId4">
            <anchor moveWithCells="1">
              <from>
                <xdr:col>3</xdr:col>
                <xdr:colOff>0</xdr:colOff>
                <xdr:row>20</xdr:row>
                <xdr:rowOff>0</xdr:rowOff>
              </from>
              <to>
                <xdr:col>3</xdr:col>
                <xdr:colOff>457200</xdr:colOff>
                <xdr:row>21</xdr:row>
                <xdr:rowOff>0</xdr:rowOff>
              </to>
            </anchor>
          </controlPr>
        </control>
      </mc:Choice>
      <mc:Fallback>
        <control shapeId="6183" r:id="rId23" name="Control 39"/>
      </mc:Fallback>
    </mc:AlternateContent>
    <mc:AlternateContent xmlns:mc="http://schemas.openxmlformats.org/markup-compatibility/2006">
      <mc:Choice Requires="x14">
        <control shapeId="6185" r:id="rId24" name="Control 41">
          <controlPr defaultSize="0" r:id="rId4">
            <anchor moveWithCells="1">
              <from>
                <xdr:col>3</xdr:col>
                <xdr:colOff>0</xdr:colOff>
                <xdr:row>21</xdr:row>
                <xdr:rowOff>0</xdr:rowOff>
              </from>
              <to>
                <xdr:col>3</xdr:col>
                <xdr:colOff>457200</xdr:colOff>
                <xdr:row>22</xdr:row>
                <xdr:rowOff>0</xdr:rowOff>
              </to>
            </anchor>
          </controlPr>
        </control>
      </mc:Choice>
      <mc:Fallback>
        <control shapeId="6185" r:id="rId24" name="Control 41"/>
      </mc:Fallback>
    </mc:AlternateContent>
    <mc:AlternateContent xmlns:mc="http://schemas.openxmlformats.org/markup-compatibility/2006">
      <mc:Choice Requires="x14">
        <control shapeId="6187" r:id="rId25" name="Control 43">
          <controlPr defaultSize="0" r:id="rId4">
            <anchor moveWithCells="1">
              <from>
                <xdr:col>3</xdr:col>
                <xdr:colOff>0</xdr:colOff>
                <xdr:row>22</xdr:row>
                <xdr:rowOff>0</xdr:rowOff>
              </from>
              <to>
                <xdr:col>3</xdr:col>
                <xdr:colOff>457200</xdr:colOff>
                <xdr:row>23</xdr:row>
                <xdr:rowOff>0</xdr:rowOff>
              </to>
            </anchor>
          </controlPr>
        </control>
      </mc:Choice>
      <mc:Fallback>
        <control shapeId="6187" r:id="rId25" name="Control 43"/>
      </mc:Fallback>
    </mc:AlternateContent>
    <mc:AlternateContent xmlns:mc="http://schemas.openxmlformats.org/markup-compatibility/2006">
      <mc:Choice Requires="x14">
        <control shapeId="6189" r:id="rId26" name="Control 45">
          <controlPr defaultSize="0" r:id="rId4">
            <anchor moveWithCells="1">
              <from>
                <xdr:col>3</xdr:col>
                <xdr:colOff>0</xdr:colOff>
                <xdr:row>23</xdr:row>
                <xdr:rowOff>0</xdr:rowOff>
              </from>
              <to>
                <xdr:col>3</xdr:col>
                <xdr:colOff>457200</xdr:colOff>
                <xdr:row>24</xdr:row>
                <xdr:rowOff>0</xdr:rowOff>
              </to>
            </anchor>
          </controlPr>
        </control>
      </mc:Choice>
      <mc:Fallback>
        <control shapeId="6189" r:id="rId26" name="Control 45"/>
      </mc:Fallback>
    </mc:AlternateContent>
    <mc:AlternateContent xmlns:mc="http://schemas.openxmlformats.org/markup-compatibility/2006">
      <mc:Choice Requires="x14">
        <control shapeId="6191" r:id="rId27" name="Control 47">
          <controlPr defaultSize="0" r:id="rId4">
            <anchor moveWithCells="1">
              <from>
                <xdr:col>3</xdr:col>
                <xdr:colOff>0</xdr:colOff>
                <xdr:row>24</xdr:row>
                <xdr:rowOff>0</xdr:rowOff>
              </from>
              <to>
                <xdr:col>3</xdr:col>
                <xdr:colOff>457200</xdr:colOff>
                <xdr:row>25</xdr:row>
                <xdr:rowOff>0</xdr:rowOff>
              </to>
            </anchor>
          </controlPr>
        </control>
      </mc:Choice>
      <mc:Fallback>
        <control shapeId="6191" r:id="rId27" name="Control 47"/>
      </mc:Fallback>
    </mc:AlternateContent>
    <mc:AlternateContent xmlns:mc="http://schemas.openxmlformats.org/markup-compatibility/2006">
      <mc:Choice Requires="x14">
        <control shapeId="6193" r:id="rId28" name="Control 49">
          <controlPr defaultSize="0" r:id="rId4">
            <anchor moveWithCells="1">
              <from>
                <xdr:col>3</xdr:col>
                <xdr:colOff>0</xdr:colOff>
                <xdr:row>25</xdr:row>
                <xdr:rowOff>0</xdr:rowOff>
              </from>
              <to>
                <xdr:col>3</xdr:col>
                <xdr:colOff>457200</xdr:colOff>
                <xdr:row>26</xdr:row>
                <xdr:rowOff>0</xdr:rowOff>
              </to>
            </anchor>
          </controlPr>
        </control>
      </mc:Choice>
      <mc:Fallback>
        <control shapeId="6193" r:id="rId28" name="Control 49"/>
      </mc:Fallback>
    </mc:AlternateContent>
    <mc:AlternateContent xmlns:mc="http://schemas.openxmlformats.org/markup-compatibility/2006">
      <mc:Choice Requires="x14">
        <control shapeId="6195" r:id="rId29" name="Control 51">
          <controlPr defaultSize="0" r:id="rId4">
            <anchor moveWithCells="1">
              <from>
                <xdr:col>3</xdr:col>
                <xdr:colOff>0</xdr:colOff>
                <xdr:row>26</xdr:row>
                <xdr:rowOff>0</xdr:rowOff>
              </from>
              <to>
                <xdr:col>3</xdr:col>
                <xdr:colOff>457200</xdr:colOff>
                <xdr:row>27</xdr:row>
                <xdr:rowOff>0</xdr:rowOff>
              </to>
            </anchor>
          </controlPr>
        </control>
      </mc:Choice>
      <mc:Fallback>
        <control shapeId="6195" r:id="rId29" name="Control 51"/>
      </mc:Fallback>
    </mc:AlternateContent>
    <mc:AlternateContent xmlns:mc="http://schemas.openxmlformats.org/markup-compatibility/2006">
      <mc:Choice Requires="x14">
        <control shapeId="6197" r:id="rId30" name="Control 53">
          <controlPr defaultSize="0" r:id="rId4">
            <anchor moveWithCells="1">
              <from>
                <xdr:col>3</xdr:col>
                <xdr:colOff>0</xdr:colOff>
                <xdr:row>27</xdr:row>
                <xdr:rowOff>0</xdr:rowOff>
              </from>
              <to>
                <xdr:col>3</xdr:col>
                <xdr:colOff>457200</xdr:colOff>
                <xdr:row>28</xdr:row>
                <xdr:rowOff>0</xdr:rowOff>
              </to>
            </anchor>
          </controlPr>
        </control>
      </mc:Choice>
      <mc:Fallback>
        <control shapeId="6197" r:id="rId30" name="Control 53"/>
      </mc:Fallback>
    </mc:AlternateContent>
    <mc:AlternateContent xmlns:mc="http://schemas.openxmlformats.org/markup-compatibility/2006">
      <mc:Choice Requires="x14">
        <control shapeId="6199" r:id="rId31" name="Control 55">
          <controlPr defaultSize="0" r:id="rId4">
            <anchor moveWithCells="1">
              <from>
                <xdr:col>3</xdr:col>
                <xdr:colOff>0</xdr:colOff>
                <xdr:row>28</xdr:row>
                <xdr:rowOff>0</xdr:rowOff>
              </from>
              <to>
                <xdr:col>3</xdr:col>
                <xdr:colOff>457200</xdr:colOff>
                <xdr:row>29</xdr:row>
                <xdr:rowOff>0</xdr:rowOff>
              </to>
            </anchor>
          </controlPr>
        </control>
      </mc:Choice>
      <mc:Fallback>
        <control shapeId="6199" r:id="rId31" name="Control 55"/>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RECOLECTARDATOS</vt:lpstr>
      <vt:lpstr>EDAD</vt:lpstr>
      <vt:lpstr>ESTATURAS</vt:lpstr>
      <vt:lpstr>GENEROS MUSICALES</vt:lpstr>
      <vt:lpstr>Hoja6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Titulacion Tere C</dc:creator>
  <cp:lastModifiedBy>Gabriela Ramìrez</cp:lastModifiedBy>
  <dcterms:created xsi:type="dcterms:W3CDTF">2022-09-06T13:34:46Z</dcterms:created>
  <dcterms:modified xsi:type="dcterms:W3CDTF">2022-09-21T01:50:01Z</dcterms:modified>
</cp:coreProperties>
</file>