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4000" windowHeight="9630" activeTab="1"/>
  </bookViews>
  <sheets>
    <sheet name="RECOLECTARDATOS" sheetId="1" r:id="rId1"/>
    <sheet name="EDAD" sheetId="2" r:id="rId2"/>
    <sheet name="ESTATURAS" sheetId="4" r:id="rId3"/>
    <sheet name="GENEROS MUSICALES" sheetId="3" r:id="rId4"/>
    <sheet name="RESUMEN" sheetId="7" r:id="rId5"/>
    <sheet name="Hoja6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2" l="1"/>
  <c r="F23" i="2"/>
  <c r="F21" i="2"/>
  <c r="E21" i="2"/>
  <c r="E22" i="2"/>
  <c r="E23" i="2"/>
  <c r="D21" i="2"/>
  <c r="D22" i="2"/>
  <c r="D23" i="2"/>
  <c r="E20" i="2"/>
  <c r="I21" i="4"/>
  <c r="D20" i="2"/>
  <c r="H21" i="4"/>
  <c r="C25" i="2"/>
  <c r="C23" i="2"/>
  <c r="C22" i="2"/>
  <c r="C21" i="2"/>
  <c r="G22" i="4"/>
  <c r="G21" i="4"/>
  <c r="C20" i="2"/>
  <c r="H22" i="4"/>
  <c r="I22" i="4" s="1"/>
  <c r="G23" i="4"/>
  <c r="H23" i="4"/>
  <c r="I23" i="4" s="1"/>
  <c r="G24" i="4"/>
  <c r="H24" i="4" s="1"/>
  <c r="I24" i="4" s="1"/>
  <c r="I28" i="4"/>
  <c r="I29" i="4"/>
  <c r="C3" i="2"/>
  <c r="G3" i="4"/>
  <c r="G26" i="4" l="1"/>
  <c r="J22" i="4"/>
  <c r="J23" i="4" s="1"/>
  <c r="J24" i="4" s="1"/>
  <c r="I4" i="3"/>
  <c r="I5" i="3"/>
  <c r="I6" i="3"/>
  <c r="I7" i="3"/>
  <c r="I8" i="3"/>
  <c r="I9" i="3"/>
  <c r="I10" i="3"/>
  <c r="I11" i="3"/>
  <c r="I3" i="3"/>
  <c r="H4" i="3"/>
  <c r="H5" i="3"/>
  <c r="H6" i="3"/>
  <c r="H7" i="3"/>
  <c r="H8" i="3"/>
  <c r="H9" i="3"/>
  <c r="H10" i="3"/>
  <c r="H11" i="3"/>
  <c r="H3" i="3"/>
  <c r="G5" i="3"/>
  <c r="G6" i="3"/>
  <c r="G7" i="3"/>
  <c r="G8" i="3"/>
  <c r="G9" i="3"/>
  <c r="G10" i="3"/>
  <c r="G11" i="3"/>
  <c r="G4" i="3"/>
  <c r="G3" i="3"/>
  <c r="E12" i="3"/>
  <c r="E11" i="3"/>
  <c r="E10" i="3"/>
  <c r="E9" i="3"/>
  <c r="E8" i="3"/>
  <c r="E7" i="3"/>
  <c r="E6" i="3"/>
  <c r="E5" i="3"/>
  <c r="E4" i="3"/>
  <c r="E3" i="3"/>
  <c r="E20" i="3"/>
  <c r="E16" i="4"/>
  <c r="E18" i="3"/>
  <c r="E14" i="4"/>
  <c r="E15" i="4"/>
  <c r="E19" i="3"/>
  <c r="E6" i="2"/>
  <c r="E7" i="2" s="1"/>
  <c r="H3" i="4"/>
  <c r="I8" i="2"/>
  <c r="J8" i="2" s="1"/>
  <c r="K8" i="2" s="1"/>
  <c r="I6" i="2"/>
  <c r="J6" i="2" s="1"/>
  <c r="K6" i="2" s="1"/>
  <c r="H8" i="2"/>
  <c r="H7" i="2"/>
  <c r="I7" i="2" s="1"/>
  <c r="J7" i="2" s="1"/>
  <c r="K7" i="2" s="1"/>
  <c r="H6" i="2"/>
  <c r="H5" i="2"/>
  <c r="H4" i="2"/>
  <c r="H3" i="2"/>
  <c r="E3" i="4"/>
  <c r="E5" i="4"/>
  <c r="E4" i="4"/>
  <c r="E9" i="4"/>
  <c r="G7" i="4" s="1"/>
  <c r="B7" i="3"/>
  <c r="B6" i="3"/>
  <c r="B5" i="3"/>
  <c r="B4" i="3"/>
  <c r="B8" i="3"/>
  <c r="B9" i="3"/>
  <c r="B10" i="3"/>
  <c r="B11" i="3"/>
  <c r="B3" i="3"/>
  <c r="B12" i="3" s="1"/>
  <c r="I5" i="2" l="1"/>
  <c r="J5" i="2" s="1"/>
  <c r="K5" i="2" s="1"/>
  <c r="H9" i="2"/>
  <c r="I4" i="2" s="1"/>
  <c r="J4" i="2" s="1"/>
  <c r="K4" i="2" s="1"/>
  <c r="G5" i="4"/>
  <c r="I7" i="4"/>
  <c r="H7" i="4"/>
  <c r="I3" i="4"/>
  <c r="I5" i="4"/>
  <c r="H5" i="4"/>
  <c r="G4" i="4"/>
  <c r="G6" i="4"/>
  <c r="G8" i="4"/>
  <c r="B13" i="2"/>
  <c r="C13" i="2" s="1"/>
  <c r="B12" i="2"/>
  <c r="C12" i="2" s="1"/>
  <c r="B11" i="2"/>
  <c r="C11" i="2" s="1"/>
  <c r="B10" i="2"/>
  <c r="C10" i="2" s="1"/>
  <c r="B9" i="2"/>
  <c r="C9" i="2" s="1"/>
  <c r="B8" i="2"/>
  <c r="C8" i="2" s="1"/>
  <c r="B7" i="2"/>
  <c r="C7" i="2" s="1"/>
  <c r="B6" i="2"/>
  <c r="C6" i="2" s="1"/>
  <c r="B5" i="2"/>
  <c r="C5" i="2" s="1"/>
  <c r="B4" i="2"/>
  <c r="C4" i="2" s="1"/>
  <c r="B3" i="2"/>
  <c r="C14" i="2" l="1"/>
  <c r="I3" i="2"/>
  <c r="J3" i="2" s="1"/>
  <c r="K3" i="2" s="1"/>
  <c r="I6" i="4"/>
  <c r="H6" i="4"/>
  <c r="I8" i="4"/>
  <c r="H8" i="4"/>
  <c r="I4" i="4"/>
  <c r="H4" i="4"/>
  <c r="B14" i="2"/>
</calcChain>
</file>

<file path=xl/sharedStrings.xml><?xml version="1.0" encoding="utf-8"?>
<sst xmlns="http://schemas.openxmlformats.org/spreadsheetml/2006/main" count="178" uniqueCount="85">
  <si>
    <t>ESTUDIANTE</t>
  </si>
  <si>
    <t>EDAD</t>
  </si>
  <si>
    <t>ESTATURA</t>
  </si>
  <si>
    <t>GENERO MÚSICAL</t>
  </si>
  <si>
    <t>ROCK</t>
  </si>
  <si>
    <t>POP</t>
  </si>
  <si>
    <t>HIP HOP</t>
  </si>
  <si>
    <t>FRECUENCIA</t>
  </si>
  <si>
    <t>REGUETON</t>
  </si>
  <si>
    <t>ALCALA RAMIREZ GABRIELA HAYDEE</t>
  </si>
  <si>
    <t>ANGUIANO CALDERON FATIMA LIZBETH</t>
  </si>
  <si>
    <t>CEPEDA GARCIA PERLA ABIGAIL</t>
  </si>
  <si>
    <t>CUADROS CALVILLO IMELDA PATRICIA</t>
  </si>
  <si>
    <t>DE LA GARZA SANCHEZ REGINA</t>
  </si>
  <si>
    <t>DOMINGUEZ FLORES JOSELYN ANDREA</t>
  </si>
  <si>
    <t>ESCOLASTICO RUIZ ALESSANDRA</t>
  </si>
  <si>
    <t>GARCIA ESCOBEDO JENIFER JANETH</t>
  </si>
  <si>
    <t>GAYTAN BERMEA ANDREA</t>
  </si>
  <si>
    <t>GONZALEZ LOMAS LORENA ALEJANDRA</t>
  </si>
  <si>
    <t>GONZALEZ PALOMO DEVANI MONSERRATH</t>
  </si>
  <si>
    <t>GUTIERREZ CISNEROS GABRIELA BERENICE</t>
  </si>
  <si>
    <t>GUTIERREZ FONSECA TANIA MELISA</t>
  </si>
  <si>
    <t>HERNANDEZ SERRANO ARELY</t>
  </si>
  <si>
    <t>HERRERA IBARRA CLAUDIA FERNANDA</t>
  </si>
  <si>
    <t>HUERTA JIMENEZ MARIA FERNANDA</t>
  </si>
  <si>
    <t>MARTINEZ PONCE ANA PAOLA</t>
  </si>
  <si>
    <t>MONTOYA SILVA JULIA YESSENIA</t>
  </si>
  <si>
    <t>ONTIVEROS RODRIGUEZ MAYRA RUBY</t>
  </si>
  <si>
    <t>PEÑA FARIAS ANA PAOLA</t>
  </si>
  <si>
    <t>RAMIREZ MEDINA YUMIKO</t>
  </si>
  <si>
    <t>REALPOZO HARO RANIA ROMINA</t>
  </si>
  <si>
    <t>ROCHA VICUÑA XIMENA GUADALUPE</t>
  </si>
  <si>
    <t>SALAS CASTILLO JOHANA VANESSA</t>
  </si>
  <si>
    <t>SANCHEZ MONCADA ESTRELLA JANETH</t>
  </si>
  <si>
    <t>SEGOVIA LUCIO BRITANIA SCARLETT</t>
  </si>
  <si>
    <t>SERRATO MONTENEGRO ANA PAULINA</t>
  </si>
  <si>
    <t>VALDEZ RIOS MONSERRATH</t>
  </si>
  <si>
    <t>No.</t>
  </si>
  <si>
    <t>ALTERNATIVO</t>
  </si>
  <si>
    <t>R&amp;B</t>
  </si>
  <si>
    <t>REGAE</t>
  </si>
  <si>
    <t>RAP</t>
  </si>
  <si>
    <t>CORRIDOS</t>
  </si>
  <si>
    <t>Total</t>
  </si>
  <si>
    <t>TOTAL</t>
  </si>
  <si>
    <t>Estatura</t>
  </si>
  <si>
    <t>Frecuencia</t>
  </si>
  <si>
    <t>1.53-1.56</t>
  </si>
  <si>
    <t>1.57-1.60</t>
  </si>
  <si>
    <t>1.61-1.64</t>
  </si>
  <si>
    <t>1.65-1.68</t>
  </si>
  <si>
    <t>1.69-1.72</t>
  </si>
  <si>
    <t>1.73-1.76</t>
  </si>
  <si>
    <t>LIM. SUP</t>
  </si>
  <si>
    <t>LIM.INF</t>
  </si>
  <si>
    <t>RANGO</t>
  </si>
  <si>
    <t>INTERVALOS</t>
  </si>
  <si>
    <t xml:space="preserve">TI (Amplitud de cada clase </t>
  </si>
  <si>
    <t xml:space="preserve">Frecuencia Relativa </t>
  </si>
  <si>
    <t>Porcentaje</t>
  </si>
  <si>
    <t>17-18</t>
  </si>
  <si>
    <t>19-20</t>
  </si>
  <si>
    <t>21-22</t>
  </si>
  <si>
    <t>23-24</t>
  </si>
  <si>
    <t>25-26</t>
  </si>
  <si>
    <t xml:space="preserve">Frecuencia </t>
  </si>
  <si>
    <t>FRECUENCIA RELATIVA</t>
  </si>
  <si>
    <t>PORCENTAJE</t>
  </si>
  <si>
    <t>TI (Amplitud de cada clase)</t>
  </si>
  <si>
    <t>GENERO MUSICAL</t>
  </si>
  <si>
    <t>En el salon de clases de segundo grado en la seccion c, en la clase de probabilida y estadistica, se realizo una recoleccion de datos sobre la edad, estatura y gustos musicales de las alumna. Para asi poner en practica y aprender a utilizar fuciones de excel, para poder conocer de manera mas concreta y sintetizada. Con esto conocemos como podemos realizar graficos, conocer porcentajes, frecuencia relativo,etc.</t>
  </si>
  <si>
    <t>edad</t>
  </si>
  <si>
    <t>frecuencia</t>
  </si>
  <si>
    <t>FR</t>
  </si>
  <si>
    <t>%</t>
  </si>
  <si>
    <t>20-22</t>
  </si>
  <si>
    <t>17-19</t>
  </si>
  <si>
    <t>23-25</t>
  </si>
  <si>
    <t>26-28</t>
  </si>
  <si>
    <t xml:space="preserve">ME: </t>
  </si>
  <si>
    <t>MODA:</t>
  </si>
  <si>
    <t xml:space="preserve">FRECUENCIA </t>
  </si>
  <si>
    <t>MEDIA ARITMETICA:</t>
  </si>
  <si>
    <t>FRECUENCIA X EDAD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</si>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</sst>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Tw Cen MT"/>
      <family val="2"/>
      <scheme val="minor"/>
    </font>
    <font>
      <sz val="12"/>
      <color rgb="FF000000"/>
      <name val="Verdana"/>
      <family val="2"/>
    </font>
    <font>
      <sz val="10"/>
      <color theme="1"/>
      <name val="Tw Cen MT"/>
      <family val="2"/>
      <scheme val="minor"/>
    </font>
    <font>
      <sz val="10"/>
      <color rgb="FF000000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2"/>
      <color theme="1"/>
      <name val="Tw Cen MT"/>
      <family val="2"/>
      <scheme val="minor"/>
    </font>
    <font>
      <sz val="12"/>
      <color theme="1"/>
      <name val="Tw Cen MT"/>
      <family val="2"/>
      <scheme val="minor"/>
    </font>
    <font>
      <b/>
      <sz val="15"/>
      <color theme="3"/>
      <name val="Tw Cen MT"/>
      <family val="2"/>
      <scheme val="minor"/>
    </font>
    <font>
      <b/>
      <sz val="13"/>
      <color theme="3"/>
      <name val="Tw Cen MT"/>
      <family val="2"/>
      <scheme val="minor"/>
    </font>
    <font>
      <sz val="36"/>
      <color theme="1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name val="Tw Cen MT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39997558519241921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64646"/>
      </left>
      <right style="thin">
        <color rgb="FF464646"/>
      </right>
      <top style="thin">
        <color rgb="FF464646"/>
      </top>
      <bottom style="thin">
        <color rgb="FF46464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13">
    <xf numFmtId="0" fontId="0" fillId="0" borderId="0"/>
    <xf numFmtId="9" fontId="4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1" fillId="0" borderId="8" applyNumberFormat="0" applyFill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2" fillId="26" borderId="0" applyNumberFormat="0" applyBorder="0" applyAlignment="0" applyProtection="0"/>
  </cellStyleXfs>
  <cellXfs count="67">
    <xf numFmtId="0" fontId="0" fillId="0" borderId="0" xfId="0"/>
    <xf numFmtId="2" fontId="0" fillId="0" borderId="0" xfId="0" applyNumberFormat="1"/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9" fontId="0" fillId="0" borderId="1" xfId="1" applyFont="1" applyBorder="1"/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3" xfId="2" applyAlignment="1">
      <alignment horizontal="center" vertical="center"/>
    </xf>
    <xf numFmtId="0" fontId="9" fillId="0" borderId="4" xfId="3" applyAlignment="1">
      <alignment horizontal="center" vertical="center"/>
    </xf>
    <xf numFmtId="0" fontId="4" fillId="13" borderId="1" xfId="7" applyBorder="1" applyAlignment="1">
      <alignment horizontal="center"/>
    </xf>
    <xf numFmtId="0" fontId="4" fillId="14" borderId="1" xfId="8" applyBorder="1" applyAlignment="1">
      <alignment horizontal="center"/>
    </xf>
    <xf numFmtId="0" fontId="4" fillId="12" borderId="1" xfId="6" applyBorder="1" applyAlignment="1">
      <alignment horizontal="center"/>
    </xf>
    <xf numFmtId="0" fontId="4" fillId="11" borderId="1" xfId="5" applyBorder="1" applyAlignment="1">
      <alignment horizontal="center"/>
    </xf>
    <xf numFmtId="0" fontId="0" fillId="0" borderId="1" xfId="0" applyBorder="1"/>
    <xf numFmtId="0" fontId="0" fillId="16" borderId="1" xfId="0" applyFill="1" applyBorder="1"/>
    <xf numFmtId="0" fontId="0" fillId="18" borderId="1" xfId="0" applyFill="1" applyBorder="1"/>
    <xf numFmtId="0" fontId="0" fillId="20" borderId="1" xfId="0" applyFill="1" applyBorder="1"/>
    <xf numFmtId="0" fontId="0" fillId="9" borderId="1" xfId="0" applyFill="1" applyBorder="1"/>
    <xf numFmtId="0" fontId="0" fillId="0" borderId="0" xfId="0" applyBorder="1"/>
    <xf numFmtId="0" fontId="0" fillId="21" borderId="1" xfId="0" applyFill="1" applyBorder="1"/>
    <xf numFmtId="0" fontId="0" fillId="21" borderId="6" xfId="0" applyFill="1" applyBorder="1"/>
    <xf numFmtId="0" fontId="4" fillId="10" borderId="1" xfId="4" applyBorder="1"/>
    <xf numFmtId="0" fontId="0" fillId="17" borderId="1" xfId="0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9" fontId="4" fillId="15" borderId="1" xfId="1" applyFill="1" applyBorder="1" applyAlignment="1">
      <alignment horizontal="center"/>
    </xf>
    <xf numFmtId="0" fontId="0" fillId="22" borderId="0" xfId="0" applyFill="1"/>
    <xf numFmtId="0" fontId="0" fillId="22" borderId="1" xfId="0" applyFill="1" applyBorder="1"/>
    <xf numFmtId="0" fontId="0" fillId="22" borderId="7" xfId="0" applyFill="1" applyBorder="1"/>
    <xf numFmtId="0" fontId="0" fillId="2" borderId="1" xfId="0" applyFill="1" applyBorder="1"/>
    <xf numFmtId="9" fontId="0" fillId="2" borderId="1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10" fillId="0" borderId="0" xfId="0" applyFont="1"/>
    <xf numFmtId="0" fontId="13" fillId="26" borderId="1" xfId="12" applyFont="1" applyBorder="1"/>
    <xf numFmtId="0" fontId="5" fillId="6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4" fillId="25" borderId="1" xfId="11" applyBorder="1" applyAlignment="1">
      <alignment horizontal="center"/>
    </xf>
    <xf numFmtId="0" fontId="13" fillId="26" borderId="1" xfId="12" applyFont="1" applyBorder="1" applyAlignment="1">
      <alignment horizontal="center"/>
    </xf>
    <xf numFmtId="0" fontId="4" fillId="24" borderId="1" xfId="10" applyBorder="1" applyAlignment="1">
      <alignment horizontal="center"/>
    </xf>
    <xf numFmtId="0" fontId="11" fillId="0" borderId="1" xfId="9" applyBorder="1" applyAlignment="1">
      <alignment horizontal="center"/>
    </xf>
    <xf numFmtId="0" fontId="11" fillId="23" borderId="1" xfId="9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3">
    <cellStyle name="20% - Énfasis3" xfId="11" builtinId="38"/>
    <cellStyle name="40% - Énfasis1" xfId="4" builtinId="31"/>
    <cellStyle name="40% - Énfasis2" xfId="10" builtinId="35"/>
    <cellStyle name="40% - Énfasis3" xfId="7" builtinId="39"/>
    <cellStyle name="40% - Énfasis4" xfId="8" builtinId="43"/>
    <cellStyle name="60% - Énfasis1" xfId="5" builtinId="32"/>
    <cellStyle name="60% - Énfasis2" xfId="6" builtinId="36"/>
    <cellStyle name="60% - Énfasis4" xfId="12" builtinId="44"/>
    <cellStyle name="Encabezado 1" xfId="2" builtinId="16"/>
    <cellStyle name="Normal" xfId="0" builtinId="0"/>
    <cellStyle name="Porcentaje" xfId="1" builtinId="5"/>
    <cellStyle name="Título 2" xfId="3" builtinId="17"/>
    <cellStyle name="Título 3" xfId="9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Edades 2°C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EDAD!$A$2:$A$13</c:f>
              <c:strCache>
                <c:ptCount val="12"/>
                <c:pt idx="0">
                  <c:v>EDAD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</c:strCache>
            </c:strRef>
          </c:cat>
          <c:val>
            <c:numRef>
              <c:f>EDAD!$B$2:$B$13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1-4453-9AC0-56229DFCC4F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EDAD!$A$2:$A$13</c:f>
              <c:strCache>
                <c:ptCount val="12"/>
                <c:pt idx="0">
                  <c:v>EDAD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</c:strCache>
            </c:strRef>
          </c:cat>
          <c:val>
            <c:numRef>
              <c:f>EDAD!$C$2:$C$13</c:f>
              <c:numCache>
                <c:formatCode>General</c:formatCode>
                <c:ptCount val="12"/>
                <c:pt idx="0">
                  <c:v>0</c:v>
                </c:pt>
                <c:pt idx="1">
                  <c:v>34</c:v>
                </c:pt>
                <c:pt idx="2">
                  <c:v>162</c:v>
                </c:pt>
                <c:pt idx="3">
                  <c:v>133</c:v>
                </c:pt>
                <c:pt idx="4">
                  <c:v>120</c:v>
                </c:pt>
                <c:pt idx="5">
                  <c:v>0</c:v>
                </c:pt>
                <c:pt idx="6">
                  <c:v>22</c:v>
                </c:pt>
                <c:pt idx="7">
                  <c:v>46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E1-4453-9AC0-56229DFCC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8127600"/>
        <c:axId val="598127184"/>
      </c:barChart>
      <c:catAx>
        <c:axId val="59812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127184"/>
        <c:crosses val="autoZero"/>
        <c:auto val="1"/>
        <c:lblAlgn val="ctr"/>
        <c:lblOffset val="100"/>
        <c:noMultiLvlLbl val="0"/>
      </c:catAx>
      <c:valAx>
        <c:axId val="59812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12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Estatura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311882604671207"/>
          <c:y val="0.16539576365663325"/>
          <c:w val="0.7606834661139964"/>
          <c:h val="0.731155996804747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ESTATURAS!$E$2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ESTATURAS!$D$3:$D$8</c:f>
              <c:strCache>
                <c:ptCount val="6"/>
                <c:pt idx="0">
                  <c:v>1.53-1.56</c:v>
                </c:pt>
                <c:pt idx="1">
                  <c:v>1.57-1.60</c:v>
                </c:pt>
                <c:pt idx="2">
                  <c:v>1.61-1.64</c:v>
                </c:pt>
                <c:pt idx="3">
                  <c:v>1.65-1.68</c:v>
                </c:pt>
                <c:pt idx="4">
                  <c:v>1.69-1.72</c:v>
                </c:pt>
                <c:pt idx="5">
                  <c:v>1.73-1.76</c:v>
                </c:pt>
              </c:strCache>
            </c:strRef>
          </c:cat>
          <c:val>
            <c:numRef>
              <c:f>ESTATURAS!$E$3:$E$8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F-41E2-BEB8-3CE06A13A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7909536"/>
        <c:axId val="617899552"/>
      </c:barChart>
      <c:catAx>
        <c:axId val="617909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899552"/>
        <c:crosses val="autoZero"/>
        <c:auto val="1"/>
        <c:lblAlgn val="ctr"/>
        <c:lblOffset val="100"/>
        <c:noMultiLvlLbl val="0"/>
      </c:catAx>
      <c:valAx>
        <c:axId val="617899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90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Preferencias</a:t>
            </a:r>
            <a:r>
              <a:rPr lang="en-US" baseline="0"/>
              <a:t> Musicales.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'GENEROS MUSICALES'!$B$2</c:f>
              <c:strCache>
                <c:ptCount val="1"/>
                <c:pt idx="0">
                  <c:v>FRECUENCIA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F7-44C9-A088-F5C4DA0B59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F7-44C9-A088-F5C4DA0B59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F7-44C9-A088-F5C4DA0B59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F7-44C9-A088-F5C4DA0B59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F7-44C9-A088-F5C4DA0B59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CF7-44C9-A088-F5C4DA0B59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CF7-44C9-A088-F5C4DA0B595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CF7-44C9-A088-F5C4DA0B595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CF7-44C9-A088-F5C4DA0B5955}"/>
              </c:ext>
            </c:extLst>
          </c:dPt>
          <c:cat>
            <c:strRef>
              <c:f>'GENEROS MUSICALES'!$A$3:$A$11</c:f>
              <c:strCache>
                <c:ptCount val="9"/>
                <c:pt idx="0">
                  <c:v>ROCK</c:v>
                </c:pt>
                <c:pt idx="1">
                  <c:v>REGUETON</c:v>
                </c:pt>
                <c:pt idx="2">
                  <c:v>POP</c:v>
                </c:pt>
                <c:pt idx="3">
                  <c:v>HIP HOP</c:v>
                </c:pt>
                <c:pt idx="4">
                  <c:v>ALTERNATIVO</c:v>
                </c:pt>
                <c:pt idx="5">
                  <c:v>REGAE</c:v>
                </c:pt>
                <c:pt idx="6">
                  <c:v>R&amp;B</c:v>
                </c:pt>
                <c:pt idx="7">
                  <c:v>CORRIDOS</c:v>
                </c:pt>
                <c:pt idx="8">
                  <c:v>RAP</c:v>
                </c:pt>
              </c:strCache>
            </c:strRef>
          </c:cat>
          <c:val>
            <c:numRef>
              <c:f>'GENEROS MUSICALES'!$B$3:$B$11</c:f>
              <c:numCache>
                <c:formatCode>General</c:formatCode>
                <c:ptCount val="9"/>
                <c:pt idx="0">
                  <c:v>1</c:v>
                </c:pt>
                <c:pt idx="1">
                  <c:v>7</c:v>
                </c:pt>
                <c:pt idx="2">
                  <c:v>10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C-4F48-BD6C-E2C1B22C3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952499</xdr:colOff>
      <xdr:row>11</xdr:row>
      <xdr:rowOff>33227</xdr:rowOff>
    </xdr:from>
    <xdr:to>
      <xdr:col>15</xdr:col>
      <xdr:colOff>764216</xdr:colOff>
      <xdr:row>20</xdr:row>
      <xdr:rowOff>120921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95250</xdr:rowOff>
    </xdr:from>
    <xdr:to>
      <xdr:col>13</xdr:col>
      <xdr:colOff>433387</xdr:colOff>
      <xdr:row>16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12</xdr:row>
      <xdr:rowOff>152400</xdr:rowOff>
    </xdr:from>
    <xdr:to>
      <xdr:col>10</xdr:col>
      <xdr:colOff>476250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457200</xdr:colOff>
          <xdr:row>2</xdr:row>
          <xdr:rowOff>0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142875</xdr:colOff>
      <xdr:row>3</xdr:row>
      <xdr:rowOff>152400</xdr:rowOff>
    </xdr:from>
    <xdr:to>
      <xdr:col>3</xdr:col>
      <xdr:colOff>314325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8001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381000</xdr:colOff>
          <xdr:row>3</xdr:row>
          <xdr:rowOff>0</xdr:rowOff>
        </xdr:to>
        <xdr:sp macro="" textlink="">
          <xdr:nvSpPr>
            <xdr:cNvPr id="6147" name="Control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2</xdr:row>
      <xdr:rowOff>0</xdr:rowOff>
    </xdr:from>
    <xdr:to>
      <xdr:col>3</xdr:col>
      <xdr:colOff>171450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3335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3</xdr:col>
          <xdr:colOff>381000</xdr:colOff>
          <xdr:row>4</xdr:row>
          <xdr:rowOff>0</xdr:rowOff>
        </xdr:to>
        <xdr:sp macro="" textlink="">
          <xdr:nvSpPr>
            <xdr:cNvPr id="6149" name="Control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3</xdr:row>
      <xdr:rowOff>0</xdr:rowOff>
    </xdr:from>
    <xdr:to>
      <xdr:col>3</xdr:col>
      <xdr:colOff>171450</xdr:colOff>
      <xdr:row>3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4765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3</xdr:col>
          <xdr:colOff>381000</xdr:colOff>
          <xdr:row>5</xdr:row>
          <xdr:rowOff>0</xdr:rowOff>
        </xdr:to>
        <xdr:sp macro="" textlink="">
          <xdr:nvSpPr>
            <xdr:cNvPr id="6151" name="Control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4</xdr:row>
      <xdr:rowOff>0</xdr:rowOff>
    </xdr:from>
    <xdr:to>
      <xdr:col>3</xdr:col>
      <xdr:colOff>171450</xdr:colOff>
      <xdr:row>4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32385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3</xdr:col>
          <xdr:colOff>381000</xdr:colOff>
          <xdr:row>6</xdr:row>
          <xdr:rowOff>0</xdr:rowOff>
        </xdr:to>
        <xdr:sp macro="" textlink="">
          <xdr:nvSpPr>
            <xdr:cNvPr id="6153" name="Control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5</xdr:row>
      <xdr:rowOff>0</xdr:rowOff>
    </xdr:from>
    <xdr:to>
      <xdr:col>3</xdr:col>
      <xdr:colOff>171450</xdr:colOff>
      <xdr:row>5</xdr:row>
      <xdr:rowOff>190500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45720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3</xdr:col>
          <xdr:colOff>381000</xdr:colOff>
          <xdr:row>7</xdr:row>
          <xdr:rowOff>0</xdr:rowOff>
        </xdr:to>
        <xdr:sp macro="" textlink="">
          <xdr:nvSpPr>
            <xdr:cNvPr id="6155" name="Control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6</xdr:row>
      <xdr:rowOff>0</xdr:rowOff>
    </xdr:from>
    <xdr:to>
      <xdr:col>3</xdr:col>
      <xdr:colOff>171450</xdr:colOff>
      <xdr:row>6</xdr:row>
      <xdr:rowOff>190500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55245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3</xdr:col>
          <xdr:colOff>381000</xdr:colOff>
          <xdr:row>8</xdr:row>
          <xdr:rowOff>0</xdr:rowOff>
        </xdr:to>
        <xdr:sp macro="" textlink="">
          <xdr:nvSpPr>
            <xdr:cNvPr id="6157" name="Control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7</xdr:row>
      <xdr:rowOff>0</xdr:rowOff>
    </xdr:from>
    <xdr:to>
      <xdr:col>3</xdr:col>
      <xdr:colOff>171450</xdr:colOff>
      <xdr:row>7</xdr:row>
      <xdr:rowOff>190500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66675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3</xdr:col>
          <xdr:colOff>381000</xdr:colOff>
          <xdr:row>9</xdr:row>
          <xdr:rowOff>0</xdr:rowOff>
        </xdr:to>
        <xdr:sp macro="" textlink="">
          <xdr:nvSpPr>
            <xdr:cNvPr id="6159" name="Control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8</xdr:row>
      <xdr:rowOff>0</xdr:rowOff>
    </xdr:from>
    <xdr:to>
      <xdr:col>3</xdr:col>
      <xdr:colOff>171450</xdr:colOff>
      <xdr:row>8</xdr:row>
      <xdr:rowOff>190500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76200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381000</xdr:colOff>
          <xdr:row>10</xdr:row>
          <xdr:rowOff>0</xdr:rowOff>
        </xdr:to>
        <xdr:sp macro="" textlink="">
          <xdr:nvSpPr>
            <xdr:cNvPr id="6161" name="Control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9</xdr:row>
      <xdr:rowOff>0</xdr:rowOff>
    </xdr:from>
    <xdr:to>
      <xdr:col>3</xdr:col>
      <xdr:colOff>171450</xdr:colOff>
      <xdr:row>9</xdr:row>
      <xdr:rowOff>190500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85725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3</xdr:col>
          <xdr:colOff>381000</xdr:colOff>
          <xdr:row>11</xdr:row>
          <xdr:rowOff>0</xdr:rowOff>
        </xdr:to>
        <xdr:sp macro="" textlink="">
          <xdr:nvSpPr>
            <xdr:cNvPr id="6163" name="Control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10</xdr:row>
      <xdr:rowOff>0</xdr:rowOff>
    </xdr:from>
    <xdr:to>
      <xdr:col>3</xdr:col>
      <xdr:colOff>171450</xdr:colOff>
      <xdr:row>10</xdr:row>
      <xdr:rowOff>190500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91440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381000</xdr:colOff>
          <xdr:row>12</xdr:row>
          <xdr:rowOff>0</xdr:rowOff>
        </xdr:to>
        <xdr:sp macro="" textlink="">
          <xdr:nvSpPr>
            <xdr:cNvPr id="6165" name="Control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4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11</xdr:row>
      <xdr:rowOff>0</xdr:rowOff>
    </xdr:from>
    <xdr:to>
      <xdr:col>3</xdr:col>
      <xdr:colOff>171450</xdr:colOff>
      <xdr:row>11</xdr:row>
      <xdr:rowOff>190500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02870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381000</xdr:colOff>
          <xdr:row>13</xdr:row>
          <xdr:rowOff>0</xdr:rowOff>
        </xdr:to>
        <xdr:sp macro="" textlink="">
          <xdr:nvSpPr>
            <xdr:cNvPr id="6167" name="Control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4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12</xdr:row>
      <xdr:rowOff>0</xdr:rowOff>
    </xdr:from>
    <xdr:to>
      <xdr:col>3</xdr:col>
      <xdr:colOff>171450</xdr:colOff>
      <xdr:row>12</xdr:row>
      <xdr:rowOff>190500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14300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381000</xdr:colOff>
          <xdr:row>14</xdr:row>
          <xdr:rowOff>0</xdr:rowOff>
        </xdr:to>
        <xdr:sp macro="" textlink="">
          <xdr:nvSpPr>
            <xdr:cNvPr id="6169" name="Control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4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13</xdr:row>
      <xdr:rowOff>0</xdr:rowOff>
    </xdr:from>
    <xdr:to>
      <xdr:col>3</xdr:col>
      <xdr:colOff>171450</xdr:colOff>
      <xdr:row>13</xdr:row>
      <xdr:rowOff>190500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29540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381000</xdr:colOff>
          <xdr:row>15</xdr:row>
          <xdr:rowOff>0</xdr:rowOff>
        </xdr:to>
        <xdr:sp macro="" textlink="">
          <xdr:nvSpPr>
            <xdr:cNvPr id="6171" name="Control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14</xdr:row>
      <xdr:rowOff>0</xdr:rowOff>
    </xdr:from>
    <xdr:to>
      <xdr:col>3</xdr:col>
      <xdr:colOff>171450</xdr:colOff>
      <xdr:row>14</xdr:row>
      <xdr:rowOff>190500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39065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381000</xdr:colOff>
          <xdr:row>16</xdr:row>
          <xdr:rowOff>0</xdr:rowOff>
        </xdr:to>
        <xdr:sp macro="" textlink="">
          <xdr:nvSpPr>
            <xdr:cNvPr id="6173" name="Control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15</xdr:row>
      <xdr:rowOff>0</xdr:rowOff>
    </xdr:from>
    <xdr:to>
      <xdr:col>3</xdr:col>
      <xdr:colOff>171450</xdr:colOff>
      <xdr:row>15</xdr:row>
      <xdr:rowOff>190500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6685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381000</xdr:colOff>
          <xdr:row>17</xdr:row>
          <xdr:rowOff>0</xdr:rowOff>
        </xdr:to>
        <xdr:sp macro="" textlink="">
          <xdr:nvSpPr>
            <xdr:cNvPr id="6175" name="Control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16</xdr:row>
      <xdr:rowOff>0</xdr:rowOff>
    </xdr:from>
    <xdr:to>
      <xdr:col>3</xdr:col>
      <xdr:colOff>171450</xdr:colOff>
      <xdr:row>16</xdr:row>
      <xdr:rowOff>190500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0020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381000</xdr:colOff>
          <xdr:row>18</xdr:row>
          <xdr:rowOff>0</xdr:rowOff>
        </xdr:to>
        <xdr:sp macro="" textlink="">
          <xdr:nvSpPr>
            <xdr:cNvPr id="6177" name="Control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17</xdr:row>
      <xdr:rowOff>0</xdr:rowOff>
    </xdr:from>
    <xdr:to>
      <xdr:col>3</xdr:col>
      <xdr:colOff>171450</xdr:colOff>
      <xdr:row>17</xdr:row>
      <xdr:rowOff>190500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9545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381000</xdr:colOff>
          <xdr:row>19</xdr:row>
          <xdr:rowOff>0</xdr:rowOff>
        </xdr:to>
        <xdr:sp macro="" textlink="">
          <xdr:nvSpPr>
            <xdr:cNvPr id="6179" name="Control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4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18</xdr:row>
      <xdr:rowOff>0</xdr:rowOff>
    </xdr:from>
    <xdr:to>
      <xdr:col>3</xdr:col>
      <xdr:colOff>171450</xdr:colOff>
      <xdr:row>18</xdr:row>
      <xdr:rowOff>190500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79070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381000</xdr:colOff>
          <xdr:row>20</xdr:row>
          <xdr:rowOff>0</xdr:rowOff>
        </xdr:to>
        <xdr:sp macro="" textlink="">
          <xdr:nvSpPr>
            <xdr:cNvPr id="6181" name="Control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19</xdr:row>
      <xdr:rowOff>0</xdr:rowOff>
    </xdr:from>
    <xdr:to>
      <xdr:col>3</xdr:col>
      <xdr:colOff>171450</xdr:colOff>
      <xdr:row>19</xdr:row>
      <xdr:rowOff>190500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500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381000</xdr:colOff>
          <xdr:row>21</xdr:row>
          <xdr:rowOff>0</xdr:rowOff>
        </xdr:to>
        <xdr:sp macro="" textlink="">
          <xdr:nvSpPr>
            <xdr:cNvPr id="6183" name="Control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4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20</xdr:row>
      <xdr:rowOff>0</xdr:rowOff>
    </xdr:from>
    <xdr:to>
      <xdr:col>3</xdr:col>
      <xdr:colOff>171450</xdr:colOff>
      <xdr:row>20</xdr:row>
      <xdr:rowOff>190500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01930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381000</xdr:colOff>
          <xdr:row>22</xdr:row>
          <xdr:rowOff>0</xdr:rowOff>
        </xdr:to>
        <xdr:sp macro="" textlink="">
          <xdr:nvSpPr>
            <xdr:cNvPr id="6185" name="Control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4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21</xdr:row>
      <xdr:rowOff>0</xdr:rowOff>
    </xdr:from>
    <xdr:to>
      <xdr:col>3</xdr:col>
      <xdr:colOff>171450</xdr:colOff>
      <xdr:row>21</xdr:row>
      <xdr:rowOff>190500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09550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381000</xdr:colOff>
          <xdr:row>23</xdr:row>
          <xdr:rowOff>0</xdr:rowOff>
        </xdr:to>
        <xdr:sp macro="" textlink="">
          <xdr:nvSpPr>
            <xdr:cNvPr id="6187" name="Control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4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22</xdr:row>
      <xdr:rowOff>0</xdr:rowOff>
    </xdr:from>
    <xdr:to>
      <xdr:col>3</xdr:col>
      <xdr:colOff>171450</xdr:colOff>
      <xdr:row>22</xdr:row>
      <xdr:rowOff>190500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17170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3</xdr:col>
          <xdr:colOff>381000</xdr:colOff>
          <xdr:row>24</xdr:row>
          <xdr:rowOff>0</xdr:rowOff>
        </xdr:to>
        <xdr:sp macro="" textlink="">
          <xdr:nvSpPr>
            <xdr:cNvPr id="6189" name="Control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4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23</xdr:row>
      <xdr:rowOff>0</xdr:rowOff>
    </xdr:from>
    <xdr:to>
      <xdr:col>3</xdr:col>
      <xdr:colOff>171450</xdr:colOff>
      <xdr:row>23</xdr:row>
      <xdr:rowOff>190500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26695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381000</xdr:colOff>
          <xdr:row>25</xdr:row>
          <xdr:rowOff>0</xdr:rowOff>
        </xdr:to>
        <xdr:sp macro="" textlink="">
          <xdr:nvSpPr>
            <xdr:cNvPr id="6191" name="Control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4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24</xdr:row>
      <xdr:rowOff>0</xdr:rowOff>
    </xdr:from>
    <xdr:to>
      <xdr:col>3</xdr:col>
      <xdr:colOff>171450</xdr:colOff>
      <xdr:row>24</xdr:row>
      <xdr:rowOff>190500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36220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381000</xdr:colOff>
          <xdr:row>26</xdr:row>
          <xdr:rowOff>0</xdr:rowOff>
        </xdr:to>
        <xdr:sp macro="" textlink="">
          <xdr:nvSpPr>
            <xdr:cNvPr id="6193" name="Control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4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25</xdr:row>
      <xdr:rowOff>0</xdr:rowOff>
    </xdr:from>
    <xdr:to>
      <xdr:col>3</xdr:col>
      <xdr:colOff>171450</xdr:colOff>
      <xdr:row>25</xdr:row>
      <xdr:rowOff>190500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47650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3</xdr:col>
          <xdr:colOff>381000</xdr:colOff>
          <xdr:row>27</xdr:row>
          <xdr:rowOff>0</xdr:rowOff>
        </xdr:to>
        <xdr:sp macro="" textlink="">
          <xdr:nvSpPr>
            <xdr:cNvPr id="6195" name="Control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4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26</xdr:row>
      <xdr:rowOff>0</xdr:rowOff>
    </xdr:from>
    <xdr:to>
      <xdr:col>3</xdr:col>
      <xdr:colOff>171450</xdr:colOff>
      <xdr:row>26</xdr:row>
      <xdr:rowOff>190500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60985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381000</xdr:colOff>
          <xdr:row>28</xdr:row>
          <xdr:rowOff>0</xdr:rowOff>
        </xdr:to>
        <xdr:sp macro="" textlink="">
          <xdr:nvSpPr>
            <xdr:cNvPr id="6197" name="Control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4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27</xdr:row>
      <xdr:rowOff>0</xdr:rowOff>
    </xdr:from>
    <xdr:to>
      <xdr:col>3</xdr:col>
      <xdr:colOff>171450</xdr:colOff>
      <xdr:row>27</xdr:row>
      <xdr:rowOff>190500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72415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381000</xdr:colOff>
          <xdr:row>29</xdr:row>
          <xdr:rowOff>0</xdr:rowOff>
        </xdr:to>
        <xdr:sp macro="" textlink="">
          <xdr:nvSpPr>
            <xdr:cNvPr id="6199" name="Control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4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28</xdr:row>
      <xdr:rowOff>0</xdr:rowOff>
    </xdr:from>
    <xdr:to>
      <xdr:col>3</xdr:col>
      <xdr:colOff>171450</xdr:colOff>
      <xdr:row>28</xdr:row>
      <xdr:rowOff>190500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8575000"/>
          <a:ext cx="1714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8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7.xml"/><Relationship Id="rId29" Type="http://schemas.openxmlformats.org/officeDocument/2006/relationships/control" Target="../activeX/activeX26.xml"/><Relationship Id="rId1" Type="http://schemas.openxmlformats.org/officeDocument/2006/relationships/drawing" Target="../drawings/drawing4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image" Target="../media/image3.emf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31" Type="http://schemas.openxmlformats.org/officeDocument/2006/relationships/control" Target="../activeX/activeX28.xml"/><Relationship Id="rId4" Type="http://schemas.openxmlformats.org/officeDocument/2006/relationships/image" Target="../media/image2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86" zoomScaleNormal="86" workbookViewId="0">
      <selection activeCell="D2" sqref="D2:F2"/>
    </sheetView>
  </sheetViews>
  <sheetFormatPr baseColWidth="10" defaultRowHeight="14.25" x14ac:dyDescent="0.2"/>
  <cols>
    <col min="1" max="1" width="3.875" customWidth="1"/>
    <col min="2" max="2" width="4.875" customWidth="1"/>
    <col min="3" max="3" width="31.875" customWidth="1"/>
    <col min="4" max="4" width="11" style="13"/>
    <col min="5" max="5" width="11" style="16"/>
    <col min="6" max="6" width="20.5" style="16" customWidth="1"/>
  </cols>
  <sheetData>
    <row r="2" spans="2:6" ht="20.25" thickBot="1" x14ac:dyDescent="0.25">
      <c r="B2" s="6" t="s">
        <v>37</v>
      </c>
      <c r="C2" s="27" t="s">
        <v>0</v>
      </c>
      <c r="D2" s="28" t="s">
        <v>1</v>
      </c>
      <c r="E2" s="28" t="s">
        <v>2</v>
      </c>
      <c r="F2" s="28" t="s">
        <v>3</v>
      </c>
    </row>
    <row r="3" spans="2:6" s="7" customFormat="1" ht="10.5" customHeight="1" thickTop="1" x14ac:dyDescent="0.2">
      <c r="B3" s="8">
        <v>1</v>
      </c>
      <c r="C3" s="9" t="s">
        <v>9</v>
      </c>
      <c r="D3" s="10">
        <v>19</v>
      </c>
      <c r="E3" s="11">
        <v>1.53</v>
      </c>
      <c r="F3" s="8" t="s">
        <v>5</v>
      </c>
    </row>
    <row r="4" spans="2:6" s="7" customFormat="1" ht="10.5" customHeight="1" x14ac:dyDescent="0.2">
      <c r="B4" s="8">
        <v>2</v>
      </c>
      <c r="C4" s="9" t="s">
        <v>10</v>
      </c>
      <c r="D4" s="10">
        <v>18</v>
      </c>
      <c r="E4" s="11">
        <v>1.63</v>
      </c>
      <c r="F4" s="8" t="s">
        <v>5</v>
      </c>
    </row>
    <row r="5" spans="2:6" s="7" customFormat="1" ht="10.5" customHeight="1" x14ac:dyDescent="0.2">
      <c r="B5" s="8">
        <v>3</v>
      </c>
      <c r="C5" s="9" t="s">
        <v>11</v>
      </c>
      <c r="D5" s="10">
        <v>23</v>
      </c>
      <c r="E5" s="11">
        <v>1.55</v>
      </c>
      <c r="F5" s="8" t="s">
        <v>5</v>
      </c>
    </row>
    <row r="6" spans="2:6" s="7" customFormat="1" ht="10.5" customHeight="1" x14ac:dyDescent="0.2">
      <c r="B6" s="8">
        <v>4</v>
      </c>
      <c r="C6" s="9" t="s">
        <v>12</v>
      </c>
      <c r="D6" s="10">
        <v>18</v>
      </c>
      <c r="E6" s="11">
        <v>1.64</v>
      </c>
      <c r="F6" s="8" t="s">
        <v>8</v>
      </c>
    </row>
    <row r="7" spans="2:6" s="7" customFormat="1" ht="10.5" customHeight="1" x14ac:dyDescent="0.2">
      <c r="B7" s="8">
        <v>5</v>
      </c>
      <c r="C7" s="9" t="s">
        <v>13</v>
      </c>
      <c r="D7" s="10">
        <v>17</v>
      </c>
      <c r="E7" s="11">
        <v>1.6</v>
      </c>
      <c r="F7" s="8" t="s">
        <v>8</v>
      </c>
    </row>
    <row r="8" spans="2:6" s="7" customFormat="1" ht="10.5" customHeight="1" x14ac:dyDescent="0.2">
      <c r="B8" s="8">
        <v>6</v>
      </c>
      <c r="C8" s="9" t="s">
        <v>14</v>
      </c>
      <c r="D8" s="8">
        <v>19</v>
      </c>
      <c r="E8" s="14">
        <v>1.6</v>
      </c>
      <c r="F8" s="14" t="s">
        <v>8</v>
      </c>
    </row>
    <row r="9" spans="2:6" s="7" customFormat="1" ht="10.5" customHeight="1" x14ac:dyDescent="0.2">
      <c r="B9" s="8">
        <v>7</v>
      </c>
      <c r="C9" s="9" t="s">
        <v>15</v>
      </c>
      <c r="D9" s="8">
        <v>19</v>
      </c>
      <c r="E9" s="14">
        <v>1.57</v>
      </c>
      <c r="F9" s="14" t="s">
        <v>6</v>
      </c>
    </row>
    <row r="10" spans="2:6" s="7" customFormat="1" ht="10.5" customHeight="1" x14ac:dyDescent="0.2">
      <c r="B10" s="8">
        <v>8</v>
      </c>
      <c r="C10" s="9" t="s">
        <v>16</v>
      </c>
      <c r="D10" s="8">
        <v>19</v>
      </c>
      <c r="E10" s="14">
        <v>1.58</v>
      </c>
      <c r="F10" s="14" t="s">
        <v>8</v>
      </c>
    </row>
    <row r="11" spans="2:6" s="7" customFormat="1" ht="10.5" customHeight="1" x14ac:dyDescent="0.2">
      <c r="B11" s="8">
        <v>9</v>
      </c>
      <c r="C11" s="9" t="s">
        <v>17</v>
      </c>
      <c r="D11" s="8">
        <v>18</v>
      </c>
      <c r="E11" s="14">
        <v>1.63</v>
      </c>
      <c r="F11" s="14" t="s">
        <v>8</v>
      </c>
    </row>
    <row r="12" spans="2:6" s="7" customFormat="1" ht="10.5" customHeight="1" x14ac:dyDescent="0.2">
      <c r="B12" s="8">
        <v>10</v>
      </c>
      <c r="C12" s="9" t="s">
        <v>18</v>
      </c>
      <c r="D12" s="8">
        <v>20</v>
      </c>
      <c r="E12" s="14">
        <v>1.73</v>
      </c>
      <c r="F12" s="14" t="s">
        <v>38</v>
      </c>
    </row>
    <row r="13" spans="2:6" s="7" customFormat="1" ht="10.5" customHeight="1" x14ac:dyDescent="0.2">
      <c r="B13" s="8">
        <v>11</v>
      </c>
      <c r="C13" s="9" t="s">
        <v>19</v>
      </c>
      <c r="D13" s="8">
        <v>20</v>
      </c>
      <c r="E13" s="14">
        <v>1.56</v>
      </c>
      <c r="F13" s="14" t="s">
        <v>5</v>
      </c>
    </row>
    <row r="14" spans="2:6" s="7" customFormat="1" ht="10.5" customHeight="1" x14ac:dyDescent="0.2">
      <c r="B14" s="8">
        <v>12</v>
      </c>
      <c r="C14" s="9" t="s">
        <v>20</v>
      </c>
      <c r="D14" s="8">
        <v>18</v>
      </c>
      <c r="E14" s="14">
        <v>1.53</v>
      </c>
      <c r="F14" s="14" t="s">
        <v>5</v>
      </c>
    </row>
    <row r="15" spans="2:6" s="7" customFormat="1" ht="10.5" customHeight="1" x14ac:dyDescent="0.2">
      <c r="B15" s="8">
        <v>13</v>
      </c>
      <c r="C15" s="9" t="s">
        <v>21</v>
      </c>
      <c r="D15" s="8">
        <v>19</v>
      </c>
      <c r="E15" s="14">
        <v>1.6</v>
      </c>
      <c r="F15" s="14" t="s">
        <v>5</v>
      </c>
    </row>
    <row r="16" spans="2:6" s="7" customFormat="1" ht="10.5" customHeight="1" x14ac:dyDescent="0.2">
      <c r="B16" s="8">
        <v>14</v>
      </c>
      <c r="C16" s="9" t="s">
        <v>22</v>
      </c>
      <c r="D16" s="8">
        <v>22</v>
      </c>
      <c r="E16" s="14">
        <v>1.6</v>
      </c>
      <c r="F16" s="14" t="s">
        <v>4</v>
      </c>
    </row>
    <row r="17" spans="2:6" s="7" customFormat="1" ht="10.5" customHeight="1" x14ac:dyDescent="0.2">
      <c r="B17" s="8">
        <v>15</v>
      </c>
      <c r="C17" s="9" t="s">
        <v>23</v>
      </c>
      <c r="D17" s="8">
        <v>17</v>
      </c>
      <c r="E17" s="14">
        <v>1.59</v>
      </c>
      <c r="F17" s="14" t="s">
        <v>38</v>
      </c>
    </row>
    <row r="18" spans="2:6" s="7" customFormat="1" ht="10.5" customHeight="1" x14ac:dyDescent="0.2">
      <c r="B18" s="8">
        <v>16</v>
      </c>
      <c r="C18" s="9" t="s">
        <v>24</v>
      </c>
      <c r="D18" s="8">
        <v>19</v>
      </c>
      <c r="E18" s="14">
        <v>1.64</v>
      </c>
      <c r="F18" s="14" t="s">
        <v>8</v>
      </c>
    </row>
    <row r="19" spans="2:6" s="7" customFormat="1" ht="10.5" customHeight="1" x14ac:dyDescent="0.2">
      <c r="B19" s="8">
        <v>17</v>
      </c>
      <c r="C19" s="9" t="s">
        <v>25</v>
      </c>
      <c r="D19" s="8">
        <v>18</v>
      </c>
      <c r="E19" s="14">
        <v>1.68</v>
      </c>
      <c r="F19" s="14" t="s">
        <v>39</v>
      </c>
    </row>
    <row r="20" spans="2:6" s="7" customFormat="1" ht="10.5" customHeight="1" x14ac:dyDescent="0.2">
      <c r="B20" s="8">
        <v>18</v>
      </c>
      <c r="C20" s="9" t="s">
        <v>26</v>
      </c>
      <c r="D20" s="8">
        <v>23</v>
      </c>
      <c r="E20" s="14">
        <v>1.6</v>
      </c>
      <c r="F20" s="14" t="s">
        <v>38</v>
      </c>
    </row>
    <row r="21" spans="2:6" s="7" customFormat="1" ht="10.5" customHeight="1" x14ac:dyDescent="0.2">
      <c r="B21" s="8">
        <v>19</v>
      </c>
      <c r="C21" s="9" t="s">
        <v>27</v>
      </c>
      <c r="D21" s="8">
        <v>19</v>
      </c>
      <c r="E21" s="14">
        <v>1.65</v>
      </c>
      <c r="F21" s="14" t="s">
        <v>38</v>
      </c>
    </row>
    <row r="22" spans="2:6" s="7" customFormat="1" ht="10.5" customHeight="1" x14ac:dyDescent="0.2">
      <c r="B22" s="8">
        <v>20</v>
      </c>
      <c r="C22" s="9" t="s">
        <v>28</v>
      </c>
      <c r="D22" s="8">
        <v>18</v>
      </c>
      <c r="E22" s="14">
        <v>1.63</v>
      </c>
      <c r="F22" s="14" t="s">
        <v>5</v>
      </c>
    </row>
    <row r="23" spans="2:6" s="7" customFormat="1" ht="10.5" customHeight="1" x14ac:dyDescent="0.2">
      <c r="B23" s="8">
        <v>21</v>
      </c>
      <c r="C23" s="9" t="s">
        <v>29</v>
      </c>
      <c r="D23" s="8">
        <v>20</v>
      </c>
      <c r="E23" s="14">
        <v>1.67</v>
      </c>
      <c r="F23" s="14" t="s">
        <v>5</v>
      </c>
    </row>
    <row r="24" spans="2:6" s="7" customFormat="1" ht="10.5" customHeight="1" x14ac:dyDescent="0.2">
      <c r="B24" s="8">
        <v>22</v>
      </c>
      <c r="C24" s="9" t="s">
        <v>30</v>
      </c>
      <c r="D24" s="8">
        <v>20</v>
      </c>
      <c r="E24" s="14">
        <v>1.65</v>
      </c>
      <c r="F24" s="14" t="s">
        <v>5</v>
      </c>
    </row>
    <row r="25" spans="2:6" s="7" customFormat="1" ht="10.5" customHeight="1" x14ac:dyDescent="0.2">
      <c r="B25" s="8">
        <v>23</v>
      </c>
      <c r="C25" s="9" t="s">
        <v>31</v>
      </c>
      <c r="D25" s="8">
        <v>20</v>
      </c>
      <c r="E25" s="14">
        <v>1.6</v>
      </c>
      <c r="F25" s="14" t="s">
        <v>8</v>
      </c>
    </row>
    <row r="26" spans="2:6" s="7" customFormat="1" ht="10.5" customHeight="1" x14ac:dyDescent="0.2">
      <c r="B26" s="8">
        <v>24</v>
      </c>
      <c r="C26" s="9" t="s">
        <v>32</v>
      </c>
      <c r="D26" s="8">
        <v>27</v>
      </c>
      <c r="E26" s="14">
        <v>1.65</v>
      </c>
      <c r="F26" s="14" t="s">
        <v>40</v>
      </c>
    </row>
    <row r="27" spans="2:6" s="7" customFormat="1" ht="10.5" customHeight="1" x14ac:dyDescent="0.2">
      <c r="B27" s="8">
        <v>25</v>
      </c>
      <c r="C27" s="9" t="s">
        <v>33</v>
      </c>
      <c r="D27" s="8">
        <v>18</v>
      </c>
      <c r="E27" s="14">
        <v>1.73</v>
      </c>
      <c r="F27" s="14" t="s">
        <v>41</v>
      </c>
    </row>
    <row r="28" spans="2:6" s="7" customFormat="1" ht="10.5" customHeight="1" x14ac:dyDescent="0.2">
      <c r="B28" s="8">
        <v>26</v>
      </c>
      <c r="C28" s="9" t="s">
        <v>34</v>
      </c>
      <c r="D28" s="8">
        <v>18</v>
      </c>
      <c r="E28" s="14">
        <v>1.67</v>
      </c>
      <c r="F28" s="14" t="s">
        <v>42</v>
      </c>
    </row>
    <row r="29" spans="2:6" s="7" customFormat="1" ht="10.5" customHeight="1" x14ac:dyDescent="0.2">
      <c r="B29" s="8">
        <v>27</v>
      </c>
      <c r="C29" s="9" t="s">
        <v>35</v>
      </c>
      <c r="D29" s="8">
        <v>20</v>
      </c>
      <c r="E29" s="14">
        <v>1.61</v>
      </c>
      <c r="F29" s="14" t="s">
        <v>5</v>
      </c>
    </row>
    <row r="30" spans="2:6" s="7" customFormat="1" ht="10.5" customHeight="1" x14ac:dyDescent="0.2">
      <c r="B30" s="8">
        <v>28</v>
      </c>
      <c r="C30" s="9" t="s">
        <v>36</v>
      </c>
      <c r="D30" s="8">
        <v>18</v>
      </c>
      <c r="E30" s="14">
        <v>1.68</v>
      </c>
      <c r="F30" s="14" t="s">
        <v>38</v>
      </c>
    </row>
    <row r="31" spans="2:6" s="7" customFormat="1" ht="10.5" customHeight="1" x14ac:dyDescent="0.2">
      <c r="D31" s="12"/>
      <c r="E31" s="15"/>
      <c r="F31" s="15"/>
    </row>
    <row r="32" spans="2:6" s="7" customFormat="1" ht="10.5" customHeight="1" x14ac:dyDescent="0.2">
      <c r="D32" s="12"/>
      <c r="E32" s="15"/>
      <c r="F32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6" zoomScaleNormal="86" workbookViewId="0">
      <selection activeCell="F23" sqref="F23"/>
    </sheetView>
  </sheetViews>
  <sheetFormatPr baseColWidth="10" defaultRowHeight="14.25" x14ac:dyDescent="0.2"/>
  <cols>
    <col min="2" max="2" width="11.75" customWidth="1"/>
    <col min="3" max="3" width="17.875" style="16" customWidth="1"/>
    <col min="4" max="4" width="24.375" customWidth="1"/>
    <col min="9" max="9" width="22.625" customWidth="1"/>
    <col min="10" max="10" width="17" customWidth="1"/>
    <col min="11" max="11" width="21.375" customWidth="1"/>
  </cols>
  <sheetData>
    <row r="2" spans="1:11" x14ac:dyDescent="0.2">
      <c r="A2" s="29" t="s">
        <v>1</v>
      </c>
      <c r="B2" s="30" t="s">
        <v>7</v>
      </c>
      <c r="C2" s="16" t="s">
        <v>83</v>
      </c>
      <c r="G2" s="34" t="s">
        <v>1</v>
      </c>
      <c r="H2" s="35" t="s">
        <v>65</v>
      </c>
      <c r="I2" s="36" t="s">
        <v>66</v>
      </c>
      <c r="J2" s="41" t="s">
        <v>67</v>
      </c>
      <c r="K2" s="38"/>
    </row>
    <row r="3" spans="1:11" x14ac:dyDescent="0.2">
      <c r="A3" s="31">
        <v>17</v>
      </c>
      <c r="B3" s="32">
        <f>COUNTIF(RECOLECTARDATOS!D3:D30,EDAD!A3)</f>
        <v>2</v>
      </c>
      <c r="C3" s="61">
        <f>17*2</f>
        <v>34</v>
      </c>
      <c r="D3" s="57" t="s">
        <v>53</v>
      </c>
      <c r="E3" s="33">
        <v>27</v>
      </c>
      <c r="G3" s="42" t="s">
        <v>60</v>
      </c>
      <c r="H3" s="43">
        <f>COUNTIFS(RECOLECTARDATOS!D3:D30,"&gt;=17",RECOLECTARDATOS!D3:D30,"&lt;=18")</f>
        <v>11</v>
      </c>
      <c r="I3" s="44">
        <f>H3/H9</f>
        <v>0.39285714285714285</v>
      </c>
      <c r="J3" s="29">
        <f>I3*100</f>
        <v>39.285714285714285</v>
      </c>
      <c r="K3" s="47">
        <f>J3</f>
        <v>39.285714285714285</v>
      </c>
    </row>
    <row r="4" spans="1:11" x14ac:dyDescent="0.2">
      <c r="A4" s="31">
        <v>18</v>
      </c>
      <c r="B4" s="32">
        <f>COUNTIF(RECOLECTARDATOS!D3:D30,EDAD!A4)</f>
        <v>9</v>
      </c>
      <c r="C4" s="61">
        <f>A4*B4</f>
        <v>162</v>
      </c>
      <c r="D4" s="58" t="s">
        <v>54</v>
      </c>
      <c r="E4" s="33">
        <v>17</v>
      </c>
      <c r="G4" s="42" t="s">
        <v>61</v>
      </c>
      <c r="H4" s="43">
        <f>COUNTIFS(RECOLECTARDATOS!D3:D30,"&gt;=19",RECOLECTARDATOS!D3:D30,"&lt;=20")</f>
        <v>13</v>
      </c>
      <c r="I4" s="44">
        <f>H4/H9</f>
        <v>0.4642857142857143</v>
      </c>
      <c r="J4" s="29">
        <f t="shared" ref="J4:J7" si="0">I4*100</f>
        <v>46.428571428571431</v>
      </c>
      <c r="K4" s="47">
        <f>J4</f>
        <v>46.428571428571431</v>
      </c>
    </row>
    <row r="5" spans="1:11" x14ac:dyDescent="0.2">
      <c r="A5" s="31">
        <v>19</v>
      </c>
      <c r="B5" s="32">
        <f>COUNTIF(RECOLECTARDATOS!D3:D30,EDAD!A5)</f>
        <v>7</v>
      </c>
      <c r="C5" s="61">
        <f t="shared" ref="C5:C13" si="1">A5*B5</f>
        <v>133</v>
      </c>
      <c r="D5" s="59" t="s">
        <v>55</v>
      </c>
      <c r="E5" s="33">
        <v>10</v>
      </c>
      <c r="G5" s="42" t="s">
        <v>62</v>
      </c>
      <c r="H5" s="43">
        <f>COUNTIFS(RECOLECTARDATOS!D3:D30,"&gt;=21",RECOLECTARDATOS!D3:D30,"&lt;=22")</f>
        <v>1</v>
      </c>
      <c r="I5" s="44">
        <f>H5/H9</f>
        <v>3.5714285714285712E-2</v>
      </c>
      <c r="J5" s="29">
        <f t="shared" si="0"/>
        <v>3.5714285714285712</v>
      </c>
      <c r="K5" s="47">
        <f>J5</f>
        <v>3.5714285714285712</v>
      </c>
    </row>
    <row r="6" spans="1:11" x14ac:dyDescent="0.2">
      <c r="A6" s="31">
        <v>20</v>
      </c>
      <c r="B6" s="32">
        <f>COUNTIF(RECOLECTARDATOS!D3:D33,EDAD!A6)</f>
        <v>6</v>
      </c>
      <c r="C6" s="61">
        <f t="shared" si="1"/>
        <v>120</v>
      </c>
      <c r="D6" s="60" t="s">
        <v>56</v>
      </c>
      <c r="E6" s="33">
        <f>1+3.332*LOG(28)</f>
        <v>5.821930560432274</v>
      </c>
      <c r="G6" s="42" t="s">
        <v>63</v>
      </c>
      <c r="H6" s="43">
        <f>COUNTIFS(RECOLECTARDATOS!D3:D30,"&gt;=23",RECOLECTARDATOS!D3:D30,"&lt;=24")</f>
        <v>2</v>
      </c>
      <c r="I6" s="44">
        <f>H6/28</f>
        <v>7.1428571428571425E-2</v>
      </c>
      <c r="J6" s="29">
        <f t="shared" si="0"/>
        <v>7.1428571428571423</v>
      </c>
      <c r="K6" s="47">
        <f>J6</f>
        <v>7.1428571428571423</v>
      </c>
    </row>
    <row r="7" spans="1:11" x14ac:dyDescent="0.2">
      <c r="A7" s="31">
        <v>21</v>
      </c>
      <c r="B7" s="32">
        <f>COUNTIF(RECOLECTARDATOS!D3:D30,EDAD!A7)</f>
        <v>0</v>
      </c>
      <c r="C7" s="61">
        <f t="shared" si="1"/>
        <v>0</v>
      </c>
      <c r="D7" s="58" t="s">
        <v>68</v>
      </c>
      <c r="E7" s="33">
        <f>E5/E6</f>
        <v>1.7176432965317792</v>
      </c>
      <c r="G7" s="42" t="s">
        <v>64</v>
      </c>
      <c r="H7" s="43">
        <f>COUNTIFS(RECOLECTARDATOS!D3:D30,"&gt;=25",RECOLECTARDATOS!D3:D30,"&lt;=26")</f>
        <v>0</v>
      </c>
      <c r="I7" s="44">
        <f>H7/28</f>
        <v>0</v>
      </c>
      <c r="J7" s="29">
        <f t="shared" si="0"/>
        <v>0</v>
      </c>
      <c r="K7" s="47">
        <f t="shared" ref="K7:K8" si="2">J7</f>
        <v>0</v>
      </c>
    </row>
    <row r="8" spans="1:11" x14ac:dyDescent="0.2">
      <c r="A8" s="31">
        <v>22</v>
      </c>
      <c r="B8" s="32">
        <f>COUNTIF(RECOLECTARDATOS!D3:D30,EDAD!A8)</f>
        <v>1</v>
      </c>
      <c r="C8" s="61">
        <f t="shared" si="1"/>
        <v>22</v>
      </c>
      <c r="D8" s="62" t="s">
        <v>82</v>
      </c>
      <c r="E8" s="56">
        <v>544</v>
      </c>
      <c r="G8" s="45">
        <v>27</v>
      </c>
      <c r="H8" s="46">
        <f>COUNTIFS(RECOLECTARDATOS!D3:D30,"&gt;=27",RECOLECTARDATOS!D3:D30,"&lt;=27")</f>
        <v>1</v>
      </c>
      <c r="I8" s="44">
        <f>H8/28</f>
        <v>3.5714285714285712E-2</v>
      </c>
      <c r="J8" s="29">
        <f>I8*100</f>
        <v>3.5714285714285712</v>
      </c>
      <c r="K8" s="47">
        <f t="shared" si="2"/>
        <v>3.5714285714285712</v>
      </c>
    </row>
    <row r="9" spans="1:11" x14ac:dyDescent="0.2">
      <c r="A9" s="31">
        <v>23</v>
      </c>
      <c r="B9" s="32">
        <f>COUNTIF(RECOLECTARDATOS!D3:D30,EDAD!A9)</f>
        <v>2</v>
      </c>
      <c r="C9" s="61">
        <f t="shared" si="1"/>
        <v>46</v>
      </c>
      <c r="F9" s="38"/>
      <c r="G9" s="40" t="s">
        <v>44</v>
      </c>
      <c r="H9" s="39">
        <f>SUM(H3:H8)</f>
        <v>28</v>
      </c>
    </row>
    <row r="10" spans="1:11" x14ac:dyDescent="0.2">
      <c r="A10" s="31">
        <v>24</v>
      </c>
      <c r="B10" s="32">
        <f>COUNTIF(RECOLECTARDATOS!D13:D30,EDAD!A10)</f>
        <v>0</v>
      </c>
      <c r="C10" s="61">
        <f t="shared" si="1"/>
        <v>0</v>
      </c>
    </row>
    <row r="11" spans="1:11" x14ac:dyDescent="0.2">
      <c r="A11" s="31">
        <v>25</v>
      </c>
      <c r="B11" s="32">
        <f>COUNTIF(RECOLECTARDATOS!D3:D30,EDAD!A11)</f>
        <v>0</v>
      </c>
      <c r="C11" s="61">
        <f t="shared" si="1"/>
        <v>0</v>
      </c>
    </row>
    <row r="12" spans="1:11" x14ac:dyDescent="0.2">
      <c r="A12" s="31">
        <v>26</v>
      </c>
      <c r="B12" s="32">
        <f>COUNTIF(RECOLECTARDATOS!D3:D30,EDAD!A12)</f>
        <v>0</v>
      </c>
      <c r="C12" s="61">
        <f t="shared" si="1"/>
        <v>0</v>
      </c>
    </row>
    <row r="13" spans="1:11" x14ac:dyDescent="0.2">
      <c r="A13" s="31">
        <v>27</v>
      </c>
      <c r="B13" s="32">
        <f>COUNTIF(RECOLECTARDATOS!D3:D40,EDAD!A13)</f>
        <v>1</v>
      </c>
      <c r="C13" s="61">
        <f t="shared" si="1"/>
        <v>27</v>
      </c>
    </row>
    <row r="14" spans="1:11" x14ac:dyDescent="0.2">
      <c r="A14" s="64" t="s">
        <v>43</v>
      </c>
      <c r="B14" s="64">
        <f>SUM(B3:B13)</f>
        <v>28</v>
      </c>
      <c r="C14" s="65">
        <f>SUM(C3:C13)</f>
        <v>544</v>
      </c>
    </row>
    <row r="19" spans="2:6" x14ac:dyDescent="0.2">
      <c r="B19" s="63" t="s">
        <v>1</v>
      </c>
      <c r="C19" s="63" t="s">
        <v>81</v>
      </c>
      <c r="D19" s="63" t="s">
        <v>66</v>
      </c>
      <c r="E19" s="63" t="s">
        <v>67</v>
      </c>
      <c r="F19" s="63" t="s">
        <v>7</v>
      </c>
    </row>
    <row r="20" spans="2:6" x14ac:dyDescent="0.2">
      <c r="B20" s="33" t="s">
        <v>76</v>
      </c>
      <c r="C20" s="66">
        <f>COUNTIFS(RECOLECTARDATOS!D3:D30,"&gt;=17",RECOLECTARDATOS!D3:D30,"&lt;=19")</f>
        <v>18</v>
      </c>
      <c r="D20" s="33">
        <f>C20/28</f>
        <v>0.6428571428571429</v>
      </c>
      <c r="E20" s="33">
        <f>D20*100</f>
        <v>64.285714285714292</v>
      </c>
      <c r="F20" s="33">
        <v>18</v>
      </c>
    </row>
    <row r="21" spans="2:6" x14ac:dyDescent="0.2">
      <c r="B21" s="33" t="s">
        <v>75</v>
      </c>
      <c r="C21" s="66">
        <f>COUNTIFS(RECOLECTARDATOS!D3:D30,"&gt;=20",RECOLECTARDATOS!D3:D30,"&lt;=22")</f>
        <v>7</v>
      </c>
      <c r="D21" s="33">
        <f t="shared" ref="D21:D23" si="3">C21/28</f>
        <v>0.25</v>
      </c>
      <c r="E21" s="33">
        <f t="shared" ref="E21:E23" si="4">D21*100</f>
        <v>25</v>
      </c>
      <c r="F21" s="33">
        <f>C20+C21</f>
        <v>25</v>
      </c>
    </row>
    <row r="22" spans="2:6" x14ac:dyDescent="0.2">
      <c r="B22" s="33" t="s">
        <v>77</v>
      </c>
      <c r="C22" s="66">
        <f>COUNTIFS(RECOLECTARDATOS!D3:D30,"&gt;=23",RECOLECTARDATOS!D3:D30,"&lt;=25")</f>
        <v>2</v>
      </c>
      <c r="D22" s="33">
        <f t="shared" si="3"/>
        <v>7.1428571428571425E-2</v>
      </c>
      <c r="E22" s="33">
        <f t="shared" si="4"/>
        <v>7.1428571428571423</v>
      </c>
      <c r="F22" s="33">
        <f>C21+C22</f>
        <v>9</v>
      </c>
    </row>
    <row r="23" spans="2:6" x14ac:dyDescent="0.2">
      <c r="B23" s="33" t="s">
        <v>78</v>
      </c>
      <c r="C23" s="66">
        <f>COUNTIFS(RECOLECTARDATOS!D3:D30,"&gt;=26",RECOLECTARDATOS!D3:D30,"&lt;=28")</f>
        <v>1</v>
      </c>
      <c r="D23" s="33">
        <f t="shared" si="3"/>
        <v>3.5714285714285712E-2</v>
      </c>
      <c r="E23" s="33">
        <f t="shared" si="4"/>
        <v>3.5714285714285712</v>
      </c>
      <c r="F23" s="33">
        <f t="shared" ref="F23" si="5">C22+C23</f>
        <v>3</v>
      </c>
    </row>
    <row r="25" spans="2:6" x14ac:dyDescent="0.2">
      <c r="B25" s="33" t="s">
        <v>84</v>
      </c>
      <c r="C25" s="66">
        <f>SUM(C20:C23)</f>
        <v>28</v>
      </c>
      <c r="D25" s="33"/>
      <c r="E25" s="33"/>
      <c r="F25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opLeftCell="A2" workbookViewId="0">
      <selection activeCell="J23" sqref="J23"/>
    </sheetView>
  </sheetViews>
  <sheetFormatPr baseColWidth="10" defaultRowHeight="14.25" x14ac:dyDescent="0.2"/>
  <cols>
    <col min="3" max="3" width="5.375" customWidth="1"/>
    <col min="4" max="4" width="36.75" customWidth="1"/>
    <col min="6" max="6" width="9" customWidth="1"/>
    <col min="7" max="7" width="22.25" customWidth="1"/>
    <col min="9" max="9" width="11.875" customWidth="1"/>
  </cols>
  <sheetData>
    <row r="2" spans="1:9" ht="15.75" x14ac:dyDescent="0.25">
      <c r="D2" s="17" t="s">
        <v>45</v>
      </c>
      <c r="E2" s="18" t="s">
        <v>46</v>
      </c>
      <c r="G2" s="20" t="s">
        <v>58</v>
      </c>
      <c r="H2" s="21" t="s">
        <v>59</v>
      </c>
    </row>
    <row r="3" spans="1:9" ht="15.75" x14ac:dyDescent="0.25">
      <c r="A3" s="1"/>
      <c r="D3" s="6" t="s">
        <v>47</v>
      </c>
      <c r="E3" s="6">
        <f>COUNTIFS(RECOLECTARDATOS!E3:E30,"&gt;=1.53",RECOLECTARDATOS!E3:E30,"&lt;=1.56")</f>
        <v>4</v>
      </c>
      <c r="G3" s="19">
        <f>E3/E9</f>
        <v>0.14285714285714285</v>
      </c>
      <c r="H3" s="19">
        <f>G3*100</f>
        <v>14.285714285714285</v>
      </c>
      <c r="I3" s="22">
        <f>G3</f>
        <v>0.14285714285714285</v>
      </c>
    </row>
    <row r="4" spans="1:9" ht="15.75" x14ac:dyDescent="0.25">
      <c r="A4" s="1"/>
      <c r="D4" s="6" t="s">
        <v>48</v>
      </c>
      <c r="E4" s="6">
        <f>COUNTIFS(RECOLECTARDATOS!E3:E30,"&gt;=1.57",RECOLECTARDATOS!E3:E30,"&lt;=1.60")</f>
        <v>9</v>
      </c>
      <c r="G4" s="19">
        <f>E4/E9</f>
        <v>0.32142857142857145</v>
      </c>
      <c r="H4" s="19">
        <f t="shared" ref="H4:H8" si="0">G4*100</f>
        <v>32.142857142857146</v>
      </c>
      <c r="I4" s="22">
        <f t="shared" ref="I4:I8" si="1">G4</f>
        <v>0.32142857142857145</v>
      </c>
    </row>
    <row r="5" spans="1:9" ht="15.75" x14ac:dyDescent="0.25">
      <c r="A5" s="1"/>
      <c r="D5" s="6" t="s">
        <v>49</v>
      </c>
      <c r="E5" s="6">
        <f>COUNTIFS(RECOLECTARDATOS!E3:E30,"&gt;=1.61",RECOLECTARDATOS!E3:E30,"&lt;=1.64")</f>
        <v>6</v>
      </c>
      <c r="G5" s="19">
        <f>E5/E9</f>
        <v>0.21428571428571427</v>
      </c>
      <c r="H5" s="19">
        <f t="shared" si="0"/>
        <v>21.428571428571427</v>
      </c>
      <c r="I5" s="22">
        <f t="shared" si="1"/>
        <v>0.21428571428571427</v>
      </c>
    </row>
    <row r="6" spans="1:9" ht="15.75" x14ac:dyDescent="0.25">
      <c r="A6" s="1"/>
      <c r="D6" s="6" t="s">
        <v>50</v>
      </c>
      <c r="E6" s="6">
        <v>7</v>
      </c>
      <c r="G6" s="19">
        <f>E6/E9</f>
        <v>0.25</v>
      </c>
      <c r="H6" s="19">
        <f t="shared" si="0"/>
        <v>25</v>
      </c>
      <c r="I6" s="22">
        <f t="shared" si="1"/>
        <v>0.25</v>
      </c>
    </row>
    <row r="7" spans="1:9" ht="15.75" x14ac:dyDescent="0.25">
      <c r="A7" s="1"/>
      <c r="D7" s="6" t="s">
        <v>51</v>
      </c>
      <c r="E7" s="6">
        <v>0</v>
      </c>
      <c r="G7" s="19">
        <f>E7/E9</f>
        <v>0</v>
      </c>
      <c r="H7" s="19">
        <f t="shared" si="0"/>
        <v>0</v>
      </c>
      <c r="I7" s="22">
        <f t="shared" si="1"/>
        <v>0</v>
      </c>
    </row>
    <row r="8" spans="1:9" ht="15.75" x14ac:dyDescent="0.25">
      <c r="A8" s="1"/>
      <c r="D8" s="6" t="s">
        <v>52</v>
      </c>
      <c r="E8" s="6">
        <v>2</v>
      </c>
      <c r="G8" s="19">
        <f>E8/E9</f>
        <v>7.1428571428571425E-2</v>
      </c>
      <c r="H8" s="19">
        <f t="shared" si="0"/>
        <v>7.1428571428571423</v>
      </c>
      <c r="I8" s="22">
        <f t="shared" si="1"/>
        <v>7.1428571428571425E-2</v>
      </c>
    </row>
    <row r="9" spans="1:9" x14ac:dyDescent="0.2">
      <c r="A9" s="1"/>
      <c r="D9" s="6" t="s">
        <v>43</v>
      </c>
      <c r="E9" s="6">
        <f>SUM(E3:E8)</f>
        <v>28</v>
      </c>
      <c r="H9" s="16"/>
    </row>
    <row r="10" spans="1:9" x14ac:dyDescent="0.2">
      <c r="A10" s="1"/>
    </row>
    <row r="11" spans="1:9" x14ac:dyDescent="0.2">
      <c r="A11" s="1"/>
      <c r="D11" s="13"/>
      <c r="E11" s="13"/>
    </row>
    <row r="12" spans="1:9" x14ac:dyDescent="0.2">
      <c r="A12" s="1"/>
      <c r="D12" s="23" t="s">
        <v>53</v>
      </c>
      <c r="E12" s="6">
        <v>1.73</v>
      </c>
    </row>
    <row r="13" spans="1:9" x14ac:dyDescent="0.2">
      <c r="A13" s="1"/>
      <c r="D13" s="24" t="s">
        <v>54</v>
      </c>
      <c r="E13" s="6">
        <v>1.53</v>
      </c>
    </row>
    <row r="14" spans="1:9" x14ac:dyDescent="0.2">
      <c r="A14" s="1"/>
      <c r="D14" s="25" t="s">
        <v>55</v>
      </c>
      <c r="E14" s="6">
        <f>E12-E13</f>
        <v>0.19999999999999996</v>
      </c>
    </row>
    <row r="15" spans="1:9" x14ac:dyDescent="0.2">
      <c r="A15" s="1"/>
      <c r="D15" s="26" t="s">
        <v>56</v>
      </c>
      <c r="E15" s="6">
        <f>1+3.332*LOG(28)</f>
        <v>5.821930560432274</v>
      </c>
    </row>
    <row r="16" spans="1:9" x14ac:dyDescent="0.2">
      <c r="A16" s="1"/>
      <c r="D16" s="24" t="s">
        <v>57</v>
      </c>
      <c r="E16" s="6">
        <f>(E14/E15)</f>
        <v>3.4352865930635579E-2</v>
      </c>
    </row>
    <row r="17" spans="1:10" x14ac:dyDescent="0.2">
      <c r="A17" s="1"/>
    </row>
    <row r="18" spans="1:10" x14ac:dyDescent="0.2">
      <c r="A18" s="1"/>
    </row>
    <row r="19" spans="1:10" x14ac:dyDescent="0.2">
      <c r="A19" s="1"/>
    </row>
    <row r="20" spans="1:10" x14ac:dyDescent="0.2">
      <c r="A20" s="1"/>
      <c r="F20" t="s">
        <v>71</v>
      </c>
      <c r="G20" t="s">
        <v>72</v>
      </c>
      <c r="H20" t="s">
        <v>73</v>
      </c>
      <c r="I20" t="s">
        <v>74</v>
      </c>
      <c r="J20" t="s">
        <v>46</v>
      </c>
    </row>
    <row r="21" spans="1:10" x14ac:dyDescent="0.2">
      <c r="A21" s="1"/>
      <c r="F21" t="s">
        <v>76</v>
      </c>
      <c r="G21">
        <f>COUNTIFS(RECOLECTARDATOS!D3:D30,"&gt;=17",RECOLECTARDATOS!D3:D30,"&lt;=19")</f>
        <v>18</v>
      </c>
      <c r="H21">
        <f>G21/28</f>
        <v>0.6428571428571429</v>
      </c>
      <c r="I21">
        <f>H21*100</f>
        <v>64.285714285714292</v>
      </c>
      <c r="J21">
        <v>18</v>
      </c>
    </row>
    <row r="22" spans="1:10" x14ac:dyDescent="0.2">
      <c r="A22" s="1"/>
      <c r="F22" t="s">
        <v>75</v>
      </c>
      <c r="G22">
        <f>COUNTIFS(RECOLECTARDATOS!D4:D31,"&gt;=20",RECOLECTARDATOS!D4:D31,"&lt;=22")</f>
        <v>7</v>
      </c>
      <c r="H22">
        <f>G22/28</f>
        <v>0.25</v>
      </c>
      <c r="I22">
        <f t="shared" ref="I22:I24" si="2">H22*100</f>
        <v>25</v>
      </c>
      <c r="J22">
        <f>J21+G22</f>
        <v>25</v>
      </c>
    </row>
    <row r="23" spans="1:10" x14ac:dyDescent="0.2">
      <c r="A23" s="1"/>
      <c r="F23" t="s">
        <v>77</v>
      </c>
      <c r="G23">
        <f>COUNTIFS(RECOLECTARDATOS!D5:D32,"&gt;=23",RECOLECTARDATOS!D5:D32,"&lt;=25")</f>
        <v>2</v>
      </c>
      <c r="H23">
        <f>G23/28</f>
        <v>7.1428571428571425E-2</v>
      </c>
      <c r="I23">
        <f t="shared" si="2"/>
        <v>7.1428571428571423</v>
      </c>
      <c r="J23">
        <f t="shared" ref="J23:J24" si="3">J22+G23</f>
        <v>27</v>
      </c>
    </row>
    <row r="24" spans="1:10" x14ac:dyDescent="0.2">
      <c r="A24" s="1"/>
      <c r="F24" t="s">
        <v>78</v>
      </c>
      <c r="G24">
        <f>COUNTIFS(RECOLECTARDATOS!D6:D33,"&gt;=26",RECOLECTARDATOS!D6:D33,"&lt;=28")</f>
        <v>1</v>
      </c>
      <c r="H24">
        <f t="shared" ref="H24" si="4">G24/28</f>
        <v>3.5714285714285712E-2</v>
      </c>
      <c r="I24">
        <f t="shared" si="2"/>
        <v>3.5714285714285712</v>
      </c>
      <c r="J24">
        <f t="shared" si="3"/>
        <v>28</v>
      </c>
    </row>
    <row r="25" spans="1:10" x14ac:dyDescent="0.2">
      <c r="A25" s="1"/>
    </row>
    <row r="26" spans="1:10" x14ac:dyDescent="0.2">
      <c r="A26" s="1"/>
      <c r="G26">
        <f>SUM(G21:G24)</f>
        <v>28</v>
      </c>
    </row>
    <row r="28" spans="1:10" x14ac:dyDescent="0.2">
      <c r="H28" t="s">
        <v>79</v>
      </c>
      <c r="I28">
        <f>17+((28/2-0)/18)*2</f>
        <v>18.555555555555557</v>
      </c>
    </row>
    <row r="29" spans="1:10" x14ac:dyDescent="0.2">
      <c r="H29" t="s">
        <v>80</v>
      </c>
      <c r="I29">
        <f>17+((18-0)/((18-0)+(18-7))*2)</f>
        <v>18.241379310344829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workbookViewId="0">
      <selection activeCell="K8" sqref="K8"/>
    </sheetView>
  </sheetViews>
  <sheetFormatPr baseColWidth="10" defaultRowHeight="14.25" x14ac:dyDescent="0.2"/>
  <cols>
    <col min="1" max="1" width="16.875" customWidth="1"/>
    <col min="3" max="3" width="9.625" customWidth="1"/>
    <col min="4" max="4" width="21.875" customWidth="1"/>
    <col min="5" max="5" width="12.875" customWidth="1"/>
    <col min="7" max="7" width="20.75" customWidth="1"/>
    <col min="8" max="8" width="12.75" customWidth="1"/>
  </cols>
  <sheetData>
    <row r="2" spans="1:9" x14ac:dyDescent="0.2">
      <c r="A2" t="s">
        <v>3</v>
      </c>
      <c r="B2" t="s">
        <v>7</v>
      </c>
      <c r="D2" s="39" t="s">
        <v>69</v>
      </c>
      <c r="E2" s="34" t="s">
        <v>7</v>
      </c>
      <c r="G2" s="49" t="s">
        <v>66</v>
      </c>
      <c r="H2" s="49" t="s">
        <v>67</v>
      </c>
    </row>
    <row r="3" spans="1:9" x14ac:dyDescent="0.2">
      <c r="A3" t="s">
        <v>4</v>
      </c>
      <c r="B3">
        <f>COUNTIF(RECOLECTARDATOS!F3:F30,'GENEROS MUSICALES'!A3)</f>
        <v>1</v>
      </c>
      <c r="D3" s="49" t="s">
        <v>4</v>
      </c>
      <c r="E3" s="37">
        <f>COUNTIFS(RECOLECTARDATOS!F3:F30,"&gt;=ROCK",RECOLECTARDATOS!F3:F30,"&lt;=ROCK")</f>
        <v>1</v>
      </c>
      <c r="G3" s="51">
        <f>E3/E12</f>
        <v>3.5714285714285712E-2</v>
      </c>
      <c r="H3" s="51">
        <f>G3*100</f>
        <v>3.5714285714285712</v>
      </c>
      <c r="I3" s="52">
        <f>H3</f>
        <v>3.5714285714285712</v>
      </c>
    </row>
    <row r="4" spans="1:9" x14ac:dyDescent="0.2">
      <c r="A4" t="s">
        <v>8</v>
      </c>
      <c r="B4">
        <f>COUNTIF(RECOLECTARDATOS!F3:F30,'GENEROS MUSICALES'!A4)</f>
        <v>7</v>
      </c>
      <c r="D4" s="49" t="s">
        <v>8</v>
      </c>
      <c r="E4" s="37">
        <f>COUNTIFS(RECOLECTARDATOS!F3:F30,"&gt;=REGUETON",RECOLECTARDATOS!F3:F30,"&lt;=REGUETON")</f>
        <v>7</v>
      </c>
      <c r="G4" s="51">
        <f>E4/28</f>
        <v>0.25</v>
      </c>
      <c r="H4" s="51">
        <f t="shared" ref="H4:H11" si="0">G4*100</f>
        <v>25</v>
      </c>
      <c r="I4" s="52">
        <f t="shared" ref="I4:I11" si="1">H4</f>
        <v>25</v>
      </c>
    </row>
    <row r="5" spans="1:9" x14ac:dyDescent="0.2">
      <c r="A5" t="s">
        <v>5</v>
      </c>
      <c r="B5">
        <f>COUNTIF(RECOLECTARDATOS!F3:F30,'GENEROS MUSICALES'!A5)</f>
        <v>10</v>
      </c>
      <c r="D5" s="49" t="s">
        <v>5</v>
      </c>
      <c r="E5" s="37">
        <f>COUNTIFS(RECOLECTARDATOS!F3:F30,"&gt;=POP",RECOLECTARDATOS!F3:F30,"&lt;=POP")</f>
        <v>10</v>
      </c>
      <c r="G5" s="51">
        <f t="shared" ref="G5:G11" si="2">E5/28</f>
        <v>0.35714285714285715</v>
      </c>
      <c r="H5" s="51">
        <f t="shared" si="0"/>
        <v>35.714285714285715</v>
      </c>
      <c r="I5" s="52">
        <f t="shared" si="1"/>
        <v>35.714285714285715</v>
      </c>
    </row>
    <row r="6" spans="1:9" x14ac:dyDescent="0.2">
      <c r="A6" t="s">
        <v>6</v>
      </c>
      <c r="B6">
        <f>COUNTIF(RECOLECTARDATOS!F3:F30,'GENEROS MUSICALES'!A6)</f>
        <v>1</v>
      </c>
      <c r="D6" s="49" t="s">
        <v>6</v>
      </c>
      <c r="E6" s="37">
        <f>COUNTIFS(RECOLECTARDATOS!F3:F30,"&gt;=HIP HOP",RECOLECTARDATOS!F3:F30,"&lt;=HIP HOP")</f>
        <v>1</v>
      </c>
      <c r="G6" s="51">
        <f t="shared" si="2"/>
        <v>3.5714285714285712E-2</v>
      </c>
      <c r="H6" s="51">
        <f t="shared" si="0"/>
        <v>3.5714285714285712</v>
      </c>
      <c r="I6" s="52">
        <f t="shared" si="1"/>
        <v>3.5714285714285712</v>
      </c>
    </row>
    <row r="7" spans="1:9" x14ac:dyDescent="0.2">
      <c r="A7" t="s">
        <v>38</v>
      </c>
      <c r="B7">
        <f>COUNTIF(RECOLECTARDATOS!F3:F30,'GENEROS MUSICALES'!A7)</f>
        <v>5</v>
      </c>
      <c r="D7" s="49" t="s">
        <v>38</v>
      </c>
      <c r="E7" s="37">
        <f>COUNTIFS(RECOLECTARDATOS!F3:F30,"&gt;=ALTERNATIVO",RECOLECTARDATOS!F3:F30,"&lt;=ALTERNATIVO")</f>
        <v>5</v>
      </c>
      <c r="G7" s="51">
        <f t="shared" si="2"/>
        <v>0.17857142857142858</v>
      </c>
      <c r="H7" s="51">
        <f t="shared" si="0"/>
        <v>17.857142857142858</v>
      </c>
      <c r="I7" s="52">
        <f t="shared" si="1"/>
        <v>17.857142857142858</v>
      </c>
    </row>
    <row r="8" spans="1:9" x14ac:dyDescent="0.2">
      <c r="A8" t="s">
        <v>40</v>
      </c>
      <c r="B8">
        <f>COUNTIF(RECOLECTARDATOS!F8:F35,'GENEROS MUSICALES'!A8)</f>
        <v>1</v>
      </c>
      <c r="D8" s="49" t="s">
        <v>40</v>
      </c>
      <c r="E8" s="37">
        <f>COUNTIFS(RECOLECTARDATOS!F3:F30,"&gt;=REGAE",RECOLECTARDATOS!F3:F30,"&lt;=REGAE")</f>
        <v>1</v>
      </c>
      <c r="G8" s="51">
        <f t="shared" si="2"/>
        <v>3.5714285714285712E-2</v>
      </c>
      <c r="H8" s="51">
        <f t="shared" si="0"/>
        <v>3.5714285714285712</v>
      </c>
      <c r="I8" s="52">
        <f t="shared" si="1"/>
        <v>3.5714285714285712</v>
      </c>
    </row>
    <row r="9" spans="1:9" x14ac:dyDescent="0.2">
      <c r="A9" t="s">
        <v>39</v>
      </c>
      <c r="B9">
        <f>COUNTIF(RECOLECTARDATOS!F9:F36,'GENEROS MUSICALES'!A9)</f>
        <v>1</v>
      </c>
      <c r="D9" s="49" t="s">
        <v>39</v>
      </c>
      <c r="E9" s="37">
        <f>COUNTIFS(RECOLECTARDATOS!F3:F30,"&gt;=R&amp;B",RECOLECTARDATOS!F3:F30,"&lt;=R&amp;B")</f>
        <v>1</v>
      </c>
      <c r="G9" s="51">
        <f t="shared" si="2"/>
        <v>3.5714285714285712E-2</v>
      </c>
      <c r="H9" s="51">
        <f t="shared" si="0"/>
        <v>3.5714285714285712</v>
      </c>
      <c r="I9" s="52">
        <f t="shared" si="1"/>
        <v>3.5714285714285712</v>
      </c>
    </row>
    <row r="10" spans="1:9" x14ac:dyDescent="0.2">
      <c r="A10" t="s">
        <v>42</v>
      </c>
      <c r="B10">
        <f>COUNTIF(RECOLECTARDATOS!F10:F37,'GENEROS MUSICALES'!A10)</f>
        <v>1</v>
      </c>
      <c r="D10" s="49" t="s">
        <v>42</v>
      </c>
      <c r="E10" s="37">
        <f>COUNTIFS(RECOLECTARDATOS!F3:F30,"&gt;=CORRIDOS",RECOLECTARDATOS!F3:F30,"&lt;=CORRIDOS")</f>
        <v>1</v>
      </c>
      <c r="G10" s="53">
        <f t="shared" si="2"/>
        <v>3.5714285714285712E-2</v>
      </c>
      <c r="H10" s="51">
        <f t="shared" si="0"/>
        <v>3.5714285714285712</v>
      </c>
      <c r="I10" s="52">
        <f t="shared" si="1"/>
        <v>3.5714285714285712</v>
      </c>
    </row>
    <row r="11" spans="1:9" x14ac:dyDescent="0.2">
      <c r="A11" t="s">
        <v>41</v>
      </c>
      <c r="B11">
        <f>COUNTIF(RECOLECTARDATOS!F11:F38,'GENEROS MUSICALES'!A11)</f>
        <v>1</v>
      </c>
      <c r="D11" s="49" t="s">
        <v>41</v>
      </c>
      <c r="E11" s="37">
        <f>COUNTIFS(RECOLECTARDATOS!F3:F30,"&gt;=RAP",RECOLECTARDATOS!F3:F30,"&lt;=RAP")</f>
        <v>1</v>
      </c>
      <c r="G11" s="51">
        <f t="shared" si="2"/>
        <v>3.5714285714285712E-2</v>
      </c>
      <c r="H11" s="54">
        <f t="shared" si="0"/>
        <v>3.5714285714285712</v>
      </c>
      <c r="I11" s="52">
        <f t="shared" si="1"/>
        <v>3.5714285714285712</v>
      </c>
    </row>
    <row r="12" spans="1:9" x14ac:dyDescent="0.2">
      <c r="A12" t="s">
        <v>44</v>
      </c>
      <c r="B12">
        <f>SUM(B3:B11)</f>
        <v>28</v>
      </c>
      <c r="D12" s="50" t="s">
        <v>44</v>
      </c>
      <c r="E12" s="48">
        <f>SUM(E3:E11)</f>
        <v>28</v>
      </c>
      <c r="G12" s="38"/>
      <c r="H12" s="38"/>
    </row>
    <row r="16" spans="1:9" x14ac:dyDescent="0.2">
      <c r="D16" s="23" t="s">
        <v>53</v>
      </c>
      <c r="E16" s="6">
        <v>10</v>
      </c>
    </row>
    <row r="17" spans="4:5" x14ac:dyDescent="0.2">
      <c r="D17" s="24" t="s">
        <v>54</v>
      </c>
      <c r="E17" s="6">
        <v>1</v>
      </c>
    </row>
    <row r="18" spans="4:5" x14ac:dyDescent="0.2">
      <c r="D18" s="25" t="s">
        <v>55</v>
      </c>
      <c r="E18" s="6">
        <f>E16-E17</f>
        <v>9</v>
      </c>
    </row>
    <row r="19" spans="4:5" x14ac:dyDescent="0.2">
      <c r="D19" s="26" t="s">
        <v>56</v>
      </c>
      <c r="E19" s="6">
        <f>1+3.332*LOG(28)</f>
        <v>5.821930560432274</v>
      </c>
    </row>
    <row r="20" spans="4:5" x14ac:dyDescent="0.2">
      <c r="D20" s="24" t="s">
        <v>57</v>
      </c>
      <c r="E20" s="6">
        <f>(E18/E19)</f>
        <v>1.5458789668786013</v>
      </c>
    </row>
    <row r="23" spans="4:5" ht="48" customHeight="1" x14ac:dyDescent="0.2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1" zoomScaleNormal="51" workbookViewId="0">
      <selection activeCell="N1" sqref="N1"/>
    </sheetView>
  </sheetViews>
  <sheetFormatPr baseColWidth="10" defaultRowHeight="14.25" x14ac:dyDescent="0.2"/>
  <cols>
    <col min="1" max="1" width="75.25" customWidth="1"/>
  </cols>
  <sheetData>
    <row r="1" spans="1:1" ht="408.75" customHeight="1" x14ac:dyDescent="0.6">
      <c r="A1" s="55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2:C29"/>
  <sheetViews>
    <sheetView topLeftCell="A3" workbookViewId="0">
      <selection activeCell="M12" sqref="M11:M12"/>
    </sheetView>
  </sheetViews>
  <sheetFormatPr baseColWidth="10" defaultRowHeight="14.25" x14ac:dyDescent="0.2"/>
  <cols>
    <col min="2" max="2" width="53.375" customWidth="1"/>
  </cols>
  <sheetData>
    <row r="2" spans="1:3" ht="18" customHeight="1" x14ac:dyDescent="0.2">
      <c r="A2" s="2">
        <v>1</v>
      </c>
      <c r="B2" s="2" t="s">
        <v>9</v>
      </c>
      <c r="C2" s="4"/>
    </row>
    <row r="3" spans="1:3" ht="18" customHeight="1" x14ac:dyDescent="0.2">
      <c r="A3" s="3">
        <v>2</v>
      </c>
      <c r="B3" s="2" t="s">
        <v>10</v>
      </c>
      <c r="C3" s="5"/>
    </row>
    <row r="4" spans="1:3" ht="18" customHeight="1" x14ac:dyDescent="0.2">
      <c r="A4" s="3">
        <v>3</v>
      </c>
      <c r="B4" s="2" t="s">
        <v>11</v>
      </c>
      <c r="C4" s="5"/>
    </row>
    <row r="5" spans="1:3" ht="18" customHeight="1" x14ac:dyDescent="0.2">
      <c r="A5" s="3">
        <v>4</v>
      </c>
      <c r="B5" s="2" t="s">
        <v>12</v>
      </c>
      <c r="C5" s="5"/>
    </row>
    <row r="6" spans="1:3" ht="18" customHeight="1" x14ac:dyDescent="0.2">
      <c r="A6" s="3">
        <v>5</v>
      </c>
      <c r="B6" s="2" t="s">
        <v>13</v>
      </c>
      <c r="C6" s="5"/>
    </row>
    <row r="7" spans="1:3" ht="18" customHeight="1" x14ac:dyDescent="0.2">
      <c r="A7" s="3">
        <v>6</v>
      </c>
      <c r="B7" s="2" t="s">
        <v>14</v>
      </c>
      <c r="C7" s="5"/>
    </row>
    <row r="8" spans="1:3" ht="18" customHeight="1" x14ac:dyDescent="0.2">
      <c r="A8" s="3">
        <v>7</v>
      </c>
      <c r="B8" s="2" t="s">
        <v>15</v>
      </c>
      <c r="C8" s="5"/>
    </row>
    <row r="9" spans="1:3" ht="18" customHeight="1" x14ac:dyDescent="0.2">
      <c r="A9" s="3">
        <v>8</v>
      </c>
      <c r="B9" s="2" t="s">
        <v>16</v>
      </c>
      <c r="C9" s="5"/>
    </row>
    <row r="10" spans="1:3" ht="18" customHeight="1" x14ac:dyDescent="0.2">
      <c r="A10" s="3">
        <v>9</v>
      </c>
      <c r="B10" s="2" t="s">
        <v>17</v>
      </c>
      <c r="C10" s="5"/>
    </row>
    <row r="11" spans="1:3" ht="18" customHeight="1" x14ac:dyDescent="0.2">
      <c r="A11" s="3">
        <v>10</v>
      </c>
      <c r="B11" s="2" t="s">
        <v>18</v>
      </c>
      <c r="C11" s="5"/>
    </row>
    <row r="12" spans="1:3" ht="18" customHeight="1" x14ac:dyDescent="0.2">
      <c r="A12" s="3">
        <v>11</v>
      </c>
      <c r="B12" s="2" t="s">
        <v>19</v>
      </c>
      <c r="C12" s="5"/>
    </row>
    <row r="13" spans="1:3" ht="18" customHeight="1" x14ac:dyDescent="0.2">
      <c r="A13" s="3">
        <v>12</v>
      </c>
      <c r="B13" s="2" t="s">
        <v>20</v>
      </c>
      <c r="C13" s="5"/>
    </row>
    <row r="14" spans="1:3" ht="18" customHeight="1" x14ac:dyDescent="0.2">
      <c r="A14" s="3">
        <v>13</v>
      </c>
      <c r="B14" s="2" t="s">
        <v>21</v>
      </c>
      <c r="C14" s="5"/>
    </row>
    <row r="15" spans="1:3" ht="18" customHeight="1" x14ac:dyDescent="0.2">
      <c r="A15" s="3">
        <v>14</v>
      </c>
      <c r="B15" s="2" t="s">
        <v>22</v>
      </c>
      <c r="C15" s="5"/>
    </row>
    <row r="16" spans="1:3" ht="18" customHeight="1" x14ac:dyDescent="0.2">
      <c r="A16" s="3">
        <v>15</v>
      </c>
      <c r="B16" s="2" t="s">
        <v>23</v>
      </c>
      <c r="C16" s="5"/>
    </row>
    <row r="17" spans="1:3" ht="18" customHeight="1" x14ac:dyDescent="0.2">
      <c r="A17" s="3">
        <v>16</v>
      </c>
      <c r="B17" s="2" t="s">
        <v>24</v>
      </c>
      <c r="C17" s="5"/>
    </row>
    <row r="18" spans="1:3" ht="18" customHeight="1" x14ac:dyDescent="0.2">
      <c r="A18" s="3">
        <v>17</v>
      </c>
      <c r="B18" s="2" t="s">
        <v>25</v>
      </c>
      <c r="C18" s="5"/>
    </row>
    <row r="19" spans="1:3" ht="18" customHeight="1" x14ac:dyDescent="0.2">
      <c r="A19" s="3">
        <v>18</v>
      </c>
      <c r="B19" s="2" t="s">
        <v>26</v>
      </c>
      <c r="C19" s="5"/>
    </row>
    <row r="20" spans="1:3" ht="18" customHeight="1" x14ac:dyDescent="0.2">
      <c r="A20" s="3">
        <v>19</v>
      </c>
      <c r="B20" s="2" t="s">
        <v>27</v>
      </c>
      <c r="C20" s="5"/>
    </row>
    <row r="21" spans="1:3" ht="18" customHeight="1" x14ac:dyDescent="0.2">
      <c r="A21" s="3">
        <v>20</v>
      </c>
      <c r="B21" s="2" t="s">
        <v>28</v>
      </c>
      <c r="C21" s="5"/>
    </row>
    <row r="22" spans="1:3" ht="18" customHeight="1" x14ac:dyDescent="0.2">
      <c r="A22" s="3">
        <v>21</v>
      </c>
      <c r="B22" s="2" t="s">
        <v>29</v>
      </c>
      <c r="C22" s="5"/>
    </row>
    <row r="23" spans="1:3" ht="18" customHeight="1" x14ac:dyDescent="0.2">
      <c r="A23" s="3">
        <v>22</v>
      </c>
      <c r="B23" s="2" t="s">
        <v>30</v>
      </c>
      <c r="C23" s="5"/>
    </row>
    <row r="24" spans="1:3" ht="18" customHeight="1" x14ac:dyDescent="0.2">
      <c r="A24" s="3">
        <v>23</v>
      </c>
      <c r="B24" s="2" t="s">
        <v>31</v>
      </c>
      <c r="C24" s="5"/>
    </row>
    <row r="25" spans="1:3" ht="18" customHeight="1" x14ac:dyDescent="0.2">
      <c r="A25" s="3">
        <v>24</v>
      </c>
      <c r="B25" s="2" t="s">
        <v>32</v>
      </c>
      <c r="C25" s="5"/>
    </row>
    <row r="26" spans="1:3" ht="18" customHeight="1" x14ac:dyDescent="0.2">
      <c r="A26" s="3">
        <v>25</v>
      </c>
      <c r="B26" s="2" t="s">
        <v>33</v>
      </c>
      <c r="C26" s="5"/>
    </row>
    <row r="27" spans="1:3" ht="18" customHeight="1" x14ac:dyDescent="0.2">
      <c r="A27" s="3">
        <v>26</v>
      </c>
      <c r="B27" s="2" t="s">
        <v>34</v>
      </c>
      <c r="C27" s="5"/>
    </row>
    <row r="28" spans="1:3" ht="18" customHeight="1" x14ac:dyDescent="0.2">
      <c r="A28" s="3">
        <v>27</v>
      </c>
      <c r="B28" s="2" t="s">
        <v>35</v>
      </c>
      <c r="C28" s="5"/>
    </row>
    <row r="29" spans="1:3" ht="18" customHeight="1" x14ac:dyDescent="0.2">
      <c r="A29" s="3">
        <v>28</v>
      </c>
      <c r="B29" s="2" t="s">
        <v>36</v>
      </c>
      <c r="C29" s="5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6199" r:id="rId3" name="Control 55">
          <controlPr defaultSize="0" r:id="rId4">
            <anchor moveWithCells="1">
              <from>
                <xdr:col>3</xdr:col>
                <xdr:colOff>0</xdr:colOff>
                <xdr:row>28</xdr:row>
                <xdr:rowOff>0</xdr:rowOff>
              </from>
              <to>
                <xdr:col>3</xdr:col>
                <xdr:colOff>381000</xdr:colOff>
                <xdr:row>29</xdr:row>
                <xdr:rowOff>0</xdr:rowOff>
              </to>
            </anchor>
          </controlPr>
        </control>
      </mc:Choice>
      <mc:Fallback>
        <control shapeId="6199" r:id="rId3" name="Control 55"/>
      </mc:Fallback>
    </mc:AlternateContent>
    <mc:AlternateContent xmlns:mc="http://schemas.openxmlformats.org/markup-compatibility/2006">
      <mc:Choice Requires="x14">
        <control shapeId="6197" r:id="rId5" name="Control 53">
          <controlPr defaultSize="0" r:id="rId4">
            <anchor moveWithCells="1">
              <from>
                <xdr:col>3</xdr:col>
                <xdr:colOff>0</xdr:colOff>
                <xdr:row>27</xdr:row>
                <xdr:rowOff>0</xdr:rowOff>
              </from>
              <to>
                <xdr:col>3</xdr:col>
                <xdr:colOff>381000</xdr:colOff>
                <xdr:row>28</xdr:row>
                <xdr:rowOff>0</xdr:rowOff>
              </to>
            </anchor>
          </controlPr>
        </control>
      </mc:Choice>
      <mc:Fallback>
        <control shapeId="6197" r:id="rId5" name="Control 53"/>
      </mc:Fallback>
    </mc:AlternateContent>
    <mc:AlternateContent xmlns:mc="http://schemas.openxmlformats.org/markup-compatibility/2006">
      <mc:Choice Requires="x14">
        <control shapeId="6195" r:id="rId6" name="Control 51">
          <controlPr defaultSize="0" r:id="rId4">
            <anchor moveWithCells="1">
              <from>
                <xdr:col>3</xdr:col>
                <xdr:colOff>0</xdr:colOff>
                <xdr:row>26</xdr:row>
                <xdr:rowOff>0</xdr:rowOff>
              </from>
              <to>
                <xdr:col>3</xdr:col>
                <xdr:colOff>381000</xdr:colOff>
                <xdr:row>27</xdr:row>
                <xdr:rowOff>0</xdr:rowOff>
              </to>
            </anchor>
          </controlPr>
        </control>
      </mc:Choice>
      <mc:Fallback>
        <control shapeId="6195" r:id="rId6" name="Control 51"/>
      </mc:Fallback>
    </mc:AlternateContent>
    <mc:AlternateContent xmlns:mc="http://schemas.openxmlformats.org/markup-compatibility/2006">
      <mc:Choice Requires="x14">
        <control shapeId="6193" r:id="rId7" name="Control 49">
          <controlPr defaultSize="0" r:id="rId4">
            <anchor moveWithCells="1">
              <from>
                <xdr:col>3</xdr:col>
                <xdr:colOff>0</xdr:colOff>
                <xdr:row>25</xdr:row>
                <xdr:rowOff>0</xdr:rowOff>
              </from>
              <to>
                <xdr:col>3</xdr:col>
                <xdr:colOff>381000</xdr:colOff>
                <xdr:row>26</xdr:row>
                <xdr:rowOff>0</xdr:rowOff>
              </to>
            </anchor>
          </controlPr>
        </control>
      </mc:Choice>
      <mc:Fallback>
        <control shapeId="6193" r:id="rId7" name="Control 49"/>
      </mc:Fallback>
    </mc:AlternateContent>
    <mc:AlternateContent xmlns:mc="http://schemas.openxmlformats.org/markup-compatibility/2006">
      <mc:Choice Requires="x14">
        <control shapeId="6191" r:id="rId8" name="Control 47">
          <controlPr defaultSize="0" r:id="rId4">
            <anchor moveWithCells="1">
              <from>
                <xdr:col>3</xdr:col>
                <xdr:colOff>0</xdr:colOff>
                <xdr:row>24</xdr:row>
                <xdr:rowOff>0</xdr:rowOff>
              </from>
              <to>
                <xdr:col>3</xdr:col>
                <xdr:colOff>381000</xdr:colOff>
                <xdr:row>25</xdr:row>
                <xdr:rowOff>0</xdr:rowOff>
              </to>
            </anchor>
          </controlPr>
        </control>
      </mc:Choice>
      <mc:Fallback>
        <control shapeId="6191" r:id="rId8" name="Control 47"/>
      </mc:Fallback>
    </mc:AlternateContent>
    <mc:AlternateContent xmlns:mc="http://schemas.openxmlformats.org/markup-compatibility/2006">
      <mc:Choice Requires="x14">
        <control shapeId="6189" r:id="rId9" name="Control 45">
          <controlPr defaultSize="0" r:id="rId4">
            <anchor moveWithCells="1">
              <from>
                <xdr:col>3</xdr:col>
                <xdr:colOff>0</xdr:colOff>
                <xdr:row>23</xdr:row>
                <xdr:rowOff>0</xdr:rowOff>
              </from>
              <to>
                <xdr:col>3</xdr:col>
                <xdr:colOff>381000</xdr:colOff>
                <xdr:row>24</xdr:row>
                <xdr:rowOff>0</xdr:rowOff>
              </to>
            </anchor>
          </controlPr>
        </control>
      </mc:Choice>
      <mc:Fallback>
        <control shapeId="6189" r:id="rId9" name="Control 45"/>
      </mc:Fallback>
    </mc:AlternateContent>
    <mc:AlternateContent xmlns:mc="http://schemas.openxmlformats.org/markup-compatibility/2006">
      <mc:Choice Requires="x14">
        <control shapeId="6187" r:id="rId10" name="Control 43">
          <controlPr defaultSize="0" r:id="rId4">
            <anchor moveWithCells="1">
              <from>
                <xdr:col>3</xdr:col>
                <xdr:colOff>0</xdr:colOff>
                <xdr:row>22</xdr:row>
                <xdr:rowOff>0</xdr:rowOff>
              </from>
              <to>
                <xdr:col>3</xdr:col>
                <xdr:colOff>381000</xdr:colOff>
                <xdr:row>23</xdr:row>
                <xdr:rowOff>0</xdr:rowOff>
              </to>
            </anchor>
          </controlPr>
        </control>
      </mc:Choice>
      <mc:Fallback>
        <control shapeId="6187" r:id="rId10" name="Control 43"/>
      </mc:Fallback>
    </mc:AlternateContent>
    <mc:AlternateContent xmlns:mc="http://schemas.openxmlformats.org/markup-compatibility/2006">
      <mc:Choice Requires="x14">
        <control shapeId="6185" r:id="rId11" name="Control 41">
          <controlPr defaultSize="0" r:id="rId4">
            <anchor moveWithCells="1">
              <from>
                <xdr:col>3</xdr:col>
                <xdr:colOff>0</xdr:colOff>
                <xdr:row>21</xdr:row>
                <xdr:rowOff>0</xdr:rowOff>
              </from>
              <to>
                <xdr:col>3</xdr:col>
                <xdr:colOff>381000</xdr:colOff>
                <xdr:row>22</xdr:row>
                <xdr:rowOff>0</xdr:rowOff>
              </to>
            </anchor>
          </controlPr>
        </control>
      </mc:Choice>
      <mc:Fallback>
        <control shapeId="6185" r:id="rId11" name="Control 41"/>
      </mc:Fallback>
    </mc:AlternateContent>
    <mc:AlternateContent xmlns:mc="http://schemas.openxmlformats.org/markup-compatibility/2006">
      <mc:Choice Requires="x14">
        <control shapeId="6183" r:id="rId12" name="Control 39">
          <controlPr defaultSize="0" r:id="rId4">
            <anchor moveWithCells="1">
              <from>
                <xdr:col>3</xdr:col>
                <xdr:colOff>0</xdr:colOff>
                <xdr:row>20</xdr:row>
                <xdr:rowOff>0</xdr:rowOff>
              </from>
              <to>
                <xdr:col>3</xdr:col>
                <xdr:colOff>381000</xdr:colOff>
                <xdr:row>21</xdr:row>
                <xdr:rowOff>0</xdr:rowOff>
              </to>
            </anchor>
          </controlPr>
        </control>
      </mc:Choice>
      <mc:Fallback>
        <control shapeId="6183" r:id="rId12" name="Control 39"/>
      </mc:Fallback>
    </mc:AlternateContent>
    <mc:AlternateContent xmlns:mc="http://schemas.openxmlformats.org/markup-compatibility/2006">
      <mc:Choice Requires="x14">
        <control shapeId="6181" r:id="rId13" name="Control 37">
          <controlPr defaultSize="0" r:id="rId4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3</xdr:col>
                <xdr:colOff>381000</xdr:colOff>
                <xdr:row>20</xdr:row>
                <xdr:rowOff>0</xdr:rowOff>
              </to>
            </anchor>
          </controlPr>
        </control>
      </mc:Choice>
      <mc:Fallback>
        <control shapeId="6181" r:id="rId13" name="Control 37"/>
      </mc:Fallback>
    </mc:AlternateContent>
    <mc:AlternateContent xmlns:mc="http://schemas.openxmlformats.org/markup-compatibility/2006">
      <mc:Choice Requires="x14">
        <control shapeId="6179" r:id="rId14" name="Control 35">
          <controlPr defaultSize="0" r:id="rId4">
            <anchor moveWithCells="1">
              <from>
                <xdr:col>3</xdr:col>
                <xdr:colOff>0</xdr:colOff>
                <xdr:row>18</xdr:row>
                <xdr:rowOff>0</xdr:rowOff>
              </from>
              <to>
                <xdr:col>3</xdr:col>
                <xdr:colOff>381000</xdr:colOff>
                <xdr:row>19</xdr:row>
                <xdr:rowOff>0</xdr:rowOff>
              </to>
            </anchor>
          </controlPr>
        </control>
      </mc:Choice>
      <mc:Fallback>
        <control shapeId="6179" r:id="rId14" name="Control 35"/>
      </mc:Fallback>
    </mc:AlternateContent>
    <mc:AlternateContent xmlns:mc="http://schemas.openxmlformats.org/markup-compatibility/2006">
      <mc:Choice Requires="x14">
        <control shapeId="6177" r:id="rId15" name="Control 33">
          <controlPr defaultSize="0" r:id="rId4">
            <anchor moveWithCells="1">
              <from>
                <xdr:col>3</xdr:col>
                <xdr:colOff>0</xdr:colOff>
                <xdr:row>17</xdr:row>
                <xdr:rowOff>0</xdr:rowOff>
              </from>
              <to>
                <xdr:col>3</xdr:col>
                <xdr:colOff>381000</xdr:colOff>
                <xdr:row>18</xdr:row>
                <xdr:rowOff>0</xdr:rowOff>
              </to>
            </anchor>
          </controlPr>
        </control>
      </mc:Choice>
      <mc:Fallback>
        <control shapeId="6177" r:id="rId15" name="Control 33"/>
      </mc:Fallback>
    </mc:AlternateContent>
    <mc:AlternateContent xmlns:mc="http://schemas.openxmlformats.org/markup-compatibility/2006">
      <mc:Choice Requires="x14">
        <control shapeId="6175" r:id="rId16" name="Control 31">
          <controlPr defaultSize="0" r:id="rId4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381000</xdr:colOff>
                <xdr:row>17</xdr:row>
                <xdr:rowOff>0</xdr:rowOff>
              </to>
            </anchor>
          </controlPr>
        </control>
      </mc:Choice>
      <mc:Fallback>
        <control shapeId="6175" r:id="rId16" name="Control 31"/>
      </mc:Fallback>
    </mc:AlternateContent>
    <mc:AlternateContent xmlns:mc="http://schemas.openxmlformats.org/markup-compatibility/2006">
      <mc:Choice Requires="x14">
        <control shapeId="6173" r:id="rId17" name="Control 29">
          <controlPr defaultSize="0" r:id="rId4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381000</xdr:colOff>
                <xdr:row>16</xdr:row>
                <xdr:rowOff>0</xdr:rowOff>
              </to>
            </anchor>
          </controlPr>
        </control>
      </mc:Choice>
      <mc:Fallback>
        <control shapeId="6173" r:id="rId17" name="Control 29"/>
      </mc:Fallback>
    </mc:AlternateContent>
    <mc:AlternateContent xmlns:mc="http://schemas.openxmlformats.org/markup-compatibility/2006">
      <mc:Choice Requires="x14">
        <control shapeId="6171" r:id="rId18" name="Control 27">
          <controlPr defaultSize="0" r:id="rId4">
            <anchor moveWithCells="1">
              <from>
                <xdr:col>3</xdr:col>
                <xdr:colOff>0</xdr:colOff>
                <xdr:row>14</xdr:row>
                <xdr:rowOff>0</xdr:rowOff>
              </from>
              <to>
                <xdr:col>3</xdr:col>
                <xdr:colOff>381000</xdr:colOff>
                <xdr:row>15</xdr:row>
                <xdr:rowOff>0</xdr:rowOff>
              </to>
            </anchor>
          </controlPr>
        </control>
      </mc:Choice>
      <mc:Fallback>
        <control shapeId="6171" r:id="rId18" name="Control 27"/>
      </mc:Fallback>
    </mc:AlternateContent>
    <mc:AlternateContent xmlns:mc="http://schemas.openxmlformats.org/markup-compatibility/2006">
      <mc:Choice Requires="x14">
        <control shapeId="6169" r:id="rId19" name="Control 25">
          <controlPr defaultSize="0" r:id="rId4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3</xdr:col>
                <xdr:colOff>381000</xdr:colOff>
                <xdr:row>14</xdr:row>
                <xdr:rowOff>0</xdr:rowOff>
              </to>
            </anchor>
          </controlPr>
        </control>
      </mc:Choice>
      <mc:Fallback>
        <control shapeId="6169" r:id="rId19" name="Control 25"/>
      </mc:Fallback>
    </mc:AlternateContent>
    <mc:AlternateContent xmlns:mc="http://schemas.openxmlformats.org/markup-compatibility/2006">
      <mc:Choice Requires="x14">
        <control shapeId="6167" r:id="rId20" name="Control 23">
          <controlPr defaultSize="0" r:id="rId4">
            <anchor mov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381000</xdr:colOff>
                <xdr:row>13</xdr:row>
                <xdr:rowOff>0</xdr:rowOff>
              </to>
            </anchor>
          </controlPr>
        </control>
      </mc:Choice>
      <mc:Fallback>
        <control shapeId="6167" r:id="rId20" name="Control 23"/>
      </mc:Fallback>
    </mc:AlternateContent>
    <mc:AlternateContent xmlns:mc="http://schemas.openxmlformats.org/markup-compatibility/2006">
      <mc:Choice Requires="x14">
        <control shapeId="6165" r:id="rId21" name="Control 21">
          <controlPr defaultSize="0" r:id="rId4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381000</xdr:colOff>
                <xdr:row>12</xdr:row>
                <xdr:rowOff>0</xdr:rowOff>
              </to>
            </anchor>
          </controlPr>
        </control>
      </mc:Choice>
      <mc:Fallback>
        <control shapeId="6165" r:id="rId21" name="Control 21"/>
      </mc:Fallback>
    </mc:AlternateContent>
    <mc:AlternateContent xmlns:mc="http://schemas.openxmlformats.org/markup-compatibility/2006">
      <mc:Choice Requires="x14">
        <control shapeId="6163" r:id="rId22" name="Control 19">
          <controlPr defaultSize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3</xdr:col>
                <xdr:colOff>381000</xdr:colOff>
                <xdr:row>11</xdr:row>
                <xdr:rowOff>0</xdr:rowOff>
              </to>
            </anchor>
          </controlPr>
        </control>
      </mc:Choice>
      <mc:Fallback>
        <control shapeId="6163" r:id="rId22" name="Control 19"/>
      </mc:Fallback>
    </mc:AlternateContent>
    <mc:AlternateContent xmlns:mc="http://schemas.openxmlformats.org/markup-compatibility/2006">
      <mc:Choice Requires="x14">
        <control shapeId="6161" r:id="rId23" name="Control 17">
          <controlPr defaultSize="0" r:id="rId4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381000</xdr:colOff>
                <xdr:row>10</xdr:row>
                <xdr:rowOff>0</xdr:rowOff>
              </to>
            </anchor>
          </controlPr>
        </control>
      </mc:Choice>
      <mc:Fallback>
        <control shapeId="6161" r:id="rId23" name="Control 17"/>
      </mc:Fallback>
    </mc:AlternateContent>
    <mc:AlternateContent xmlns:mc="http://schemas.openxmlformats.org/markup-compatibility/2006">
      <mc:Choice Requires="x14">
        <control shapeId="6159" r:id="rId24" name="Control 15">
          <controlPr defaultSize="0" r:id="rId4">
            <anchor moveWithCells="1">
              <from>
                <xdr:col>3</xdr:col>
                <xdr:colOff>0</xdr:colOff>
                <xdr:row>8</xdr:row>
                <xdr:rowOff>0</xdr:rowOff>
              </from>
              <to>
                <xdr:col>3</xdr:col>
                <xdr:colOff>381000</xdr:colOff>
                <xdr:row>9</xdr:row>
                <xdr:rowOff>0</xdr:rowOff>
              </to>
            </anchor>
          </controlPr>
        </control>
      </mc:Choice>
      <mc:Fallback>
        <control shapeId="6159" r:id="rId24" name="Control 15"/>
      </mc:Fallback>
    </mc:AlternateContent>
    <mc:AlternateContent xmlns:mc="http://schemas.openxmlformats.org/markup-compatibility/2006">
      <mc:Choice Requires="x14">
        <control shapeId="6157" r:id="rId25" name="Control 13">
          <controlPr defaultSize="0" r:id="rId4">
            <anchor moveWithCells="1">
              <from>
                <xdr:col>3</xdr:col>
                <xdr:colOff>0</xdr:colOff>
                <xdr:row>7</xdr:row>
                <xdr:rowOff>0</xdr:rowOff>
              </from>
              <to>
                <xdr:col>3</xdr:col>
                <xdr:colOff>381000</xdr:colOff>
                <xdr:row>8</xdr:row>
                <xdr:rowOff>0</xdr:rowOff>
              </to>
            </anchor>
          </controlPr>
        </control>
      </mc:Choice>
      <mc:Fallback>
        <control shapeId="6157" r:id="rId25" name="Control 13"/>
      </mc:Fallback>
    </mc:AlternateContent>
    <mc:AlternateContent xmlns:mc="http://schemas.openxmlformats.org/markup-compatibility/2006">
      <mc:Choice Requires="x14">
        <control shapeId="6155" r:id="rId26" name="Control 11">
          <controlPr defaultSize="0" r:id="rId4">
            <anchor moveWithCells="1">
              <from>
                <xdr:col>3</xdr:col>
                <xdr:colOff>0</xdr:colOff>
                <xdr:row>6</xdr:row>
                <xdr:rowOff>0</xdr:rowOff>
              </from>
              <to>
                <xdr:col>3</xdr:col>
                <xdr:colOff>381000</xdr:colOff>
                <xdr:row>7</xdr:row>
                <xdr:rowOff>0</xdr:rowOff>
              </to>
            </anchor>
          </controlPr>
        </control>
      </mc:Choice>
      <mc:Fallback>
        <control shapeId="6155" r:id="rId26" name="Control 11"/>
      </mc:Fallback>
    </mc:AlternateContent>
    <mc:AlternateContent xmlns:mc="http://schemas.openxmlformats.org/markup-compatibility/2006">
      <mc:Choice Requires="x14">
        <control shapeId="6153" r:id="rId27" name="Control 9">
          <controlPr defaultSize="0" r:id="rId4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3</xdr:col>
                <xdr:colOff>381000</xdr:colOff>
                <xdr:row>6</xdr:row>
                <xdr:rowOff>0</xdr:rowOff>
              </to>
            </anchor>
          </controlPr>
        </control>
      </mc:Choice>
      <mc:Fallback>
        <control shapeId="6153" r:id="rId27" name="Control 9"/>
      </mc:Fallback>
    </mc:AlternateContent>
    <mc:AlternateContent xmlns:mc="http://schemas.openxmlformats.org/markup-compatibility/2006">
      <mc:Choice Requires="x14">
        <control shapeId="6151" r:id="rId28" name="Control 7">
          <controlPr defaultSize="0" r:id="rId4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3</xdr:col>
                <xdr:colOff>381000</xdr:colOff>
                <xdr:row>5</xdr:row>
                <xdr:rowOff>0</xdr:rowOff>
              </to>
            </anchor>
          </controlPr>
        </control>
      </mc:Choice>
      <mc:Fallback>
        <control shapeId="6151" r:id="rId28" name="Control 7"/>
      </mc:Fallback>
    </mc:AlternateContent>
    <mc:AlternateContent xmlns:mc="http://schemas.openxmlformats.org/markup-compatibility/2006">
      <mc:Choice Requires="x14">
        <control shapeId="6149" r:id="rId29" name="Control 5">
          <controlPr defaultSize="0" r:id="rId4">
            <anchor moveWithCells="1">
              <from>
                <xdr:col>3</xdr:col>
                <xdr:colOff>0</xdr:colOff>
                <xdr:row>3</xdr:row>
                <xdr:rowOff>0</xdr:rowOff>
              </from>
              <to>
                <xdr:col>3</xdr:col>
                <xdr:colOff>381000</xdr:colOff>
                <xdr:row>4</xdr:row>
                <xdr:rowOff>0</xdr:rowOff>
              </to>
            </anchor>
          </controlPr>
        </control>
      </mc:Choice>
      <mc:Fallback>
        <control shapeId="6149" r:id="rId29" name="Control 5"/>
      </mc:Fallback>
    </mc:AlternateContent>
    <mc:AlternateContent xmlns:mc="http://schemas.openxmlformats.org/markup-compatibility/2006">
      <mc:Choice Requires="x14">
        <control shapeId="6147" r:id="rId30" name="Control 3">
          <controlPr defaultSiz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381000</xdr:colOff>
                <xdr:row>3</xdr:row>
                <xdr:rowOff>0</xdr:rowOff>
              </to>
            </anchor>
          </controlPr>
        </control>
      </mc:Choice>
      <mc:Fallback>
        <control shapeId="6147" r:id="rId30" name="Control 3"/>
      </mc:Fallback>
    </mc:AlternateContent>
    <mc:AlternateContent xmlns:mc="http://schemas.openxmlformats.org/markup-compatibility/2006">
      <mc:Choice Requires="x14">
        <control shapeId="6145" r:id="rId31" name="Control 1">
          <controlPr defaultSize="0" r:id="rId32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457200</xdr:colOff>
                <xdr:row>2</xdr:row>
                <xdr:rowOff>0</xdr:rowOff>
              </to>
            </anchor>
          </controlPr>
        </control>
      </mc:Choice>
      <mc:Fallback>
        <control shapeId="6145" r:id="rId31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RECOLECTARDATOS</vt:lpstr>
      <vt:lpstr>EDAD</vt:lpstr>
      <vt:lpstr>ESTATURAS</vt:lpstr>
      <vt:lpstr>GENEROS MUSICALES</vt:lpstr>
      <vt:lpstr>RESUMEN</vt:lpstr>
      <vt:lpstr>Hoja6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Titulacion Tere C</dc:creator>
  <cp:lastModifiedBy>ENEP</cp:lastModifiedBy>
  <dcterms:created xsi:type="dcterms:W3CDTF">2022-09-06T13:34:46Z</dcterms:created>
  <dcterms:modified xsi:type="dcterms:W3CDTF">2022-09-15T15:28:40Z</dcterms:modified>
</cp:coreProperties>
</file>